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-120" yWindow="-120" windowWidth="20730" windowHeight="11160" activeTab="4"/>
  </bookViews>
  <sheets>
    <sheet name="JAN" sheetId="17" r:id="rId1"/>
    <sheet name="FEB" sheetId="18" r:id="rId2"/>
    <sheet name="MAR" sheetId="19" r:id="rId3"/>
    <sheet name="APR" sheetId="20" r:id="rId4"/>
    <sheet name="MEI" sheetId="23" r:id="rId5"/>
  </sheets>
  <definedNames>
    <definedName name="_xlnm._FilterDatabase" localSheetId="3" hidden="1">APR!$A$3:$L$744</definedName>
    <definedName name="_xlnm._FilterDatabase" localSheetId="1" hidden="1">FEB!$A$3:$K$665</definedName>
    <definedName name="_xlnm._FilterDatabase" localSheetId="0" hidden="1">JAN!$A$3:$I$665</definedName>
    <definedName name="_xlnm._FilterDatabase" localSheetId="2" hidden="1">MAR!$A$3:$K$665</definedName>
    <definedName name="_xlnm._FilterDatabase" localSheetId="4" hidden="1">MEI!$A$3:$M$746</definedName>
    <definedName name="_xlnm.Print_Area" localSheetId="3">APR!$A$1:$L$749</definedName>
    <definedName name="_xlnm.Print_Area" localSheetId="1">FEB!$A$1:$K$740</definedName>
    <definedName name="_xlnm.Print_Area" localSheetId="0">JAN!$A$1:$I$765</definedName>
    <definedName name="_xlnm.Print_Area" localSheetId="2">MAR!$A$1:$K$740</definedName>
    <definedName name="_xlnm.Print_Area" localSheetId="4">MEI!$A$1:$M$751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5" i="23" l="1"/>
  <c r="G744" i="23" s="1"/>
  <c r="G742" i="23"/>
  <c r="G740" i="23"/>
  <c r="G738" i="23"/>
  <c r="G737" i="23" s="1"/>
  <c r="G735" i="23"/>
  <c r="G734" i="23"/>
  <c r="G729" i="23"/>
  <c r="G728" i="23" s="1"/>
  <c r="G725" i="23"/>
  <c r="G724" i="23"/>
  <c r="G722" i="23"/>
  <c r="G721" i="23" s="1"/>
  <c r="G716" i="23"/>
  <c r="G715" i="23"/>
  <c r="G712" i="23"/>
  <c r="G710" i="23"/>
  <c r="G708" i="23"/>
  <c r="G707" i="23"/>
  <c r="G702" i="23"/>
  <c r="G701" i="23" s="1"/>
  <c r="G698" i="23"/>
  <c r="G697" i="23"/>
  <c r="G693" i="23"/>
  <c r="G692" i="23"/>
  <c r="G690" i="23"/>
  <c r="G688" i="23"/>
  <c r="G686" i="23"/>
  <c r="G685" i="23" s="1"/>
  <c r="G682" i="23"/>
  <c r="G679" i="23"/>
  <c r="G666" i="23" s="1"/>
  <c r="G677" i="23"/>
  <c r="G667" i="23"/>
  <c r="G661" i="23"/>
  <c r="G660" i="23"/>
  <c r="G634" i="23"/>
  <c r="G632" i="23"/>
  <c r="G628" i="23"/>
  <c r="G624" i="23"/>
  <c r="G602" i="23"/>
  <c r="G596" i="23"/>
  <c r="G595" i="23" s="1"/>
  <c r="G593" i="23"/>
  <c r="G591" i="23"/>
  <c r="G590" i="23"/>
  <c r="G587" i="23"/>
  <c r="G586" i="23" s="1"/>
  <c r="G585" i="23" s="1"/>
  <c r="G584" i="23" s="1"/>
  <c r="G582" i="23"/>
  <c r="G581" i="23" s="1"/>
  <c r="G579" i="23"/>
  <c r="G577" i="23"/>
  <c r="G575" i="23"/>
  <c r="G574" i="23" s="1"/>
  <c r="G571" i="23"/>
  <c r="G570" i="23"/>
  <c r="G561" i="23"/>
  <c r="G560" i="23" s="1"/>
  <c r="G559" i="23" s="1"/>
  <c r="G558" i="23" s="1"/>
  <c r="G557" i="23" s="1"/>
  <c r="G555" i="23"/>
  <c r="G554" i="23" s="1"/>
  <c r="G553" i="23" s="1"/>
  <c r="G551" i="23"/>
  <c r="G549" i="23"/>
  <c r="G548" i="23" s="1"/>
  <c r="G547" i="23" s="1"/>
  <c r="G544" i="23"/>
  <c r="G543" i="23" s="1"/>
  <c r="G542" i="23" s="1"/>
  <c r="G539" i="23"/>
  <c r="G538" i="23" s="1"/>
  <c r="G537" i="23" s="1"/>
  <c r="G534" i="23"/>
  <c r="G531" i="23"/>
  <c r="G529" i="23"/>
  <c r="G528" i="23" s="1"/>
  <c r="G527" i="23" s="1"/>
  <c r="G524" i="23"/>
  <c r="G522" i="23"/>
  <c r="G521" i="23" s="1"/>
  <c r="G519" i="23"/>
  <c r="G518" i="23"/>
  <c r="G517" i="23" s="1"/>
  <c r="G514" i="23"/>
  <c r="G513" i="23"/>
  <c r="G512" i="23" s="1"/>
  <c r="G503" i="23" s="1"/>
  <c r="G510" i="23"/>
  <c r="G509" i="23"/>
  <c r="G508" i="23"/>
  <c r="G506" i="23"/>
  <c r="G505" i="23"/>
  <c r="G504" i="23"/>
  <c r="G501" i="23"/>
  <c r="G500" i="23"/>
  <c r="G499" i="23"/>
  <c r="G497" i="23"/>
  <c r="G496" i="23" s="1"/>
  <c r="G495" i="23" s="1"/>
  <c r="G492" i="23"/>
  <c r="G491" i="23"/>
  <c r="G490" i="23" s="1"/>
  <c r="G487" i="23"/>
  <c r="G486" i="23"/>
  <c r="G485" i="23" s="1"/>
  <c r="G483" i="23"/>
  <c r="G482" i="23"/>
  <c r="G481" i="23"/>
  <c r="G478" i="23"/>
  <c r="G477" i="23"/>
  <c r="G476" i="23"/>
  <c r="G473" i="23"/>
  <c r="G472" i="23"/>
  <c r="G471" i="23"/>
  <c r="G469" i="23"/>
  <c r="G468" i="23" s="1"/>
  <c r="G467" i="23" s="1"/>
  <c r="G465" i="23"/>
  <c r="G462" i="23"/>
  <c r="G461" i="23" s="1"/>
  <c r="G460" i="23" s="1"/>
  <c r="G459" i="23" s="1"/>
  <c r="G457" i="23"/>
  <c r="G456" i="23" s="1"/>
  <c r="G455" i="23" s="1"/>
  <c r="G453" i="23"/>
  <c r="G451" i="23"/>
  <c r="G448" i="23" s="1"/>
  <c r="G447" i="23" s="1"/>
  <c r="G449" i="23"/>
  <c r="G444" i="23"/>
  <c r="G443" i="23" s="1"/>
  <c r="G442" i="23" s="1"/>
  <c r="G441" i="23" s="1"/>
  <c r="G439" i="23"/>
  <c r="G438" i="23" s="1"/>
  <c r="G437" i="23" s="1"/>
  <c r="G435" i="23"/>
  <c r="G434" i="23"/>
  <c r="G433" i="23" s="1"/>
  <c r="G430" i="23"/>
  <c r="G429" i="23"/>
  <c r="G428" i="23"/>
  <c r="G425" i="23"/>
  <c r="G424" i="23"/>
  <c r="G423" i="23"/>
  <c r="G421" i="23"/>
  <c r="G418" i="23"/>
  <c r="G413" i="23"/>
  <c r="G410" i="23"/>
  <c r="G409" i="23" s="1"/>
  <c r="G408" i="23" s="1"/>
  <c r="G406" i="23"/>
  <c r="G405" i="23"/>
  <c r="G401" i="23" s="1"/>
  <c r="G400" i="23" s="1"/>
  <c r="G403" i="23"/>
  <c r="G402" i="23"/>
  <c r="G398" i="23"/>
  <c r="G397" i="23" s="1"/>
  <c r="G396" i="23" s="1"/>
  <c r="G394" i="23"/>
  <c r="G392" i="23"/>
  <c r="G391" i="23" s="1"/>
  <c r="G390" i="23" s="1"/>
  <c r="G388" i="23"/>
  <c r="G387" i="23" s="1"/>
  <c r="G386" i="23" s="1"/>
  <c r="G383" i="23"/>
  <c r="G382" i="23" s="1"/>
  <c r="G381" i="23" s="1"/>
  <c r="G379" i="23"/>
  <c r="G378" i="23"/>
  <c r="G377" i="23" s="1"/>
  <c r="G375" i="23"/>
  <c r="G374" i="23"/>
  <c r="G373" i="23"/>
  <c r="G370" i="23"/>
  <c r="G369" i="23"/>
  <c r="G368" i="23"/>
  <c r="G366" i="23"/>
  <c r="G365" i="23" s="1"/>
  <c r="G364" i="23" s="1"/>
  <c r="G361" i="23"/>
  <c r="G360" i="23" s="1"/>
  <c r="G359" i="23" s="1"/>
  <c r="G358" i="23" s="1"/>
  <c r="G356" i="23"/>
  <c r="G355" i="23" s="1"/>
  <c r="G354" i="23" s="1"/>
  <c r="G352" i="23"/>
  <c r="G350" i="23"/>
  <c r="G349" i="23" s="1"/>
  <c r="G348" i="23" s="1"/>
  <c r="G346" i="23"/>
  <c r="G344" i="23"/>
  <c r="G343" i="23" s="1"/>
  <c r="G339" i="23" s="1"/>
  <c r="G341" i="23"/>
  <c r="G340" i="23"/>
  <c r="G336" i="23"/>
  <c r="G335" i="23"/>
  <c r="G334" i="23"/>
  <c r="G332" i="23"/>
  <c r="G330" i="23"/>
  <c r="G329" i="23"/>
  <c r="G328" i="23"/>
  <c r="G325" i="23"/>
  <c r="G324" i="23" s="1"/>
  <c r="G323" i="23" s="1"/>
  <c r="G322" i="23" s="1"/>
  <c r="G320" i="23"/>
  <c r="G319" i="23"/>
  <c r="G318" i="23"/>
  <c r="G316" i="23"/>
  <c r="G313" i="23" s="1"/>
  <c r="G312" i="23" s="1"/>
  <c r="G314" i="23"/>
  <c r="G309" i="23"/>
  <c r="G308" i="23" s="1"/>
  <c r="G307" i="23" s="1"/>
  <c r="G304" i="23"/>
  <c r="G303" i="23" s="1"/>
  <c r="G302" i="23" s="1"/>
  <c r="G300" i="23"/>
  <c r="G299" i="23"/>
  <c r="G298" i="23" s="1"/>
  <c r="G295" i="23"/>
  <c r="G294" i="23"/>
  <c r="G293" i="23"/>
  <c r="G290" i="23"/>
  <c r="G289" i="23"/>
  <c r="G288" i="23"/>
  <c r="G286" i="23"/>
  <c r="G285" i="23" s="1"/>
  <c r="G284" i="23" s="1"/>
  <c r="G281" i="23"/>
  <c r="G280" i="23" s="1"/>
  <c r="G279" i="23" s="1"/>
  <c r="G278" i="23" s="1"/>
  <c r="G276" i="23"/>
  <c r="G275" i="23" s="1"/>
  <c r="G274" i="23" s="1"/>
  <c r="G272" i="23"/>
  <c r="G270" i="23"/>
  <c r="G267" i="23"/>
  <c r="G266" i="23" s="1"/>
  <c r="G265" i="23" s="1"/>
  <c r="G263" i="23"/>
  <c r="G261" i="23"/>
  <c r="G260" i="23" s="1"/>
  <c r="G258" i="23"/>
  <c r="G257" i="23"/>
  <c r="G256" i="23" s="1"/>
  <c r="G255" i="23" s="1"/>
  <c r="G253" i="23"/>
  <c r="G252" i="23"/>
  <c r="G251" i="23" s="1"/>
  <c r="G249" i="23"/>
  <c r="G247" i="23"/>
  <c r="G246" i="23"/>
  <c r="G245" i="23" s="1"/>
  <c r="G243" i="23"/>
  <c r="G242" i="23"/>
  <c r="G240" i="23"/>
  <c r="G239" i="23" s="1"/>
  <c r="G238" i="23" s="1"/>
  <c r="G237" i="23" s="1"/>
  <c r="G234" i="23"/>
  <c r="G233" i="23" s="1"/>
  <c r="G230" i="23"/>
  <c r="G227" i="23"/>
  <c r="G226" i="23" s="1"/>
  <c r="G221" i="23" s="1"/>
  <c r="G223" i="23"/>
  <c r="G222" i="23"/>
  <c r="G219" i="23"/>
  <c r="G215" i="23"/>
  <c r="G214" i="23"/>
  <c r="G208" i="23"/>
  <c r="G201" i="23"/>
  <c r="G197" i="23"/>
  <c r="G196" i="23"/>
  <c r="G195" i="23"/>
  <c r="G194" i="23" s="1"/>
  <c r="G192" i="23"/>
  <c r="G189" i="23"/>
  <c r="G188" i="23"/>
  <c r="G184" i="23"/>
  <c r="G183" i="23" s="1"/>
  <c r="G182" i="23" s="1"/>
  <c r="G180" i="23"/>
  <c r="G179" i="23" s="1"/>
  <c r="G177" i="23"/>
  <c r="G176" i="23"/>
  <c r="G170" i="23"/>
  <c r="G169" i="23" s="1"/>
  <c r="G166" i="23"/>
  <c r="G165" i="23"/>
  <c r="G161" i="23" s="1"/>
  <c r="G163" i="23"/>
  <c r="G162" i="23"/>
  <c r="G159" i="23"/>
  <c r="G158" i="23" s="1"/>
  <c r="G155" i="23"/>
  <c r="G154" i="23"/>
  <c r="G153" i="23"/>
  <c r="G151" i="23"/>
  <c r="G150" i="23" s="1"/>
  <c r="G148" i="23"/>
  <c r="G146" i="23"/>
  <c r="G145" i="23" s="1"/>
  <c r="G140" i="23" s="1"/>
  <c r="G142" i="23"/>
  <c r="G141" i="23"/>
  <c r="G138" i="23"/>
  <c r="G137" i="23" s="1"/>
  <c r="G135" i="23"/>
  <c r="G134" i="23"/>
  <c r="G131" i="23"/>
  <c r="G130" i="23"/>
  <c r="G128" i="23"/>
  <c r="G127" i="23" s="1"/>
  <c r="G126" i="23" s="1"/>
  <c r="G124" i="23"/>
  <c r="G123" i="23"/>
  <c r="G121" i="23"/>
  <c r="G119" i="23"/>
  <c r="G117" i="23"/>
  <c r="G116" i="23"/>
  <c r="G114" i="23"/>
  <c r="G113" i="23" s="1"/>
  <c r="G112" i="23" s="1"/>
  <c r="G105" i="23"/>
  <c r="G104" i="23"/>
  <c r="G93" i="23"/>
  <c r="G91" i="23" s="1"/>
  <c r="G90" i="23" s="1"/>
  <c r="G88" i="23"/>
  <c r="G87" i="23" s="1"/>
  <c r="G81" i="23"/>
  <c r="G79" i="23"/>
  <c r="G72" i="23"/>
  <c r="G71" i="23"/>
  <c r="G67" i="23"/>
  <c r="G66" i="23" s="1"/>
  <c r="G65" i="23" s="1"/>
  <c r="G61" i="23"/>
  <c r="G59" i="23"/>
  <c r="G57" i="23"/>
  <c r="G50" i="23"/>
  <c r="G49" i="23"/>
  <c r="G45" i="23"/>
  <c r="G44" i="23" s="1"/>
  <c r="G43" i="23" s="1"/>
  <c r="G31" i="23" s="1"/>
  <c r="G30" i="23" s="1"/>
  <c r="G41" i="23"/>
  <c r="G36" i="23"/>
  <c r="G34" i="23"/>
  <c r="G33" i="23" s="1"/>
  <c r="G32" i="23" s="1"/>
  <c r="G28" i="23"/>
  <c r="G26" i="23"/>
  <c r="G25" i="23"/>
  <c r="G24" i="23" s="1"/>
  <c r="G23" i="23" s="1"/>
  <c r="G20" i="23"/>
  <c r="G17" i="23"/>
  <c r="G15" i="23"/>
  <c r="G14" i="23" s="1"/>
  <c r="G13" i="23" s="1"/>
  <c r="G12" i="23"/>
  <c r="G11" i="23" s="1"/>
  <c r="G541" i="23" l="1"/>
  <c r="G133" i="23"/>
  <c r="G111" i="23" s="1"/>
  <c r="G110" i="23" s="1"/>
  <c r="G427" i="23"/>
  <c r="G475" i="23"/>
  <c r="G569" i="23"/>
  <c r="G568" i="23" s="1"/>
  <c r="G567" i="23" s="1"/>
  <c r="G665" i="23"/>
  <c r="G601" i="23" s="1"/>
  <c r="G600" i="23" s="1"/>
  <c r="G599" i="23" s="1"/>
  <c r="G598" i="23" s="1"/>
  <c r="G292" i="23"/>
  <c r="G236" i="23" s="1"/>
  <c r="G372" i="23"/>
  <c r="G516" i="23"/>
  <c r="G86" i="23"/>
  <c r="G85" i="23" s="1"/>
  <c r="G10" i="23" s="1"/>
  <c r="G9" i="23" s="1"/>
  <c r="G168" i="23"/>
  <c r="G306" i="23"/>
  <c r="G338" i="23"/>
  <c r="G385" i="23"/>
  <c r="G489" i="23"/>
  <c r="G8" i="23" l="1"/>
  <c r="G7" i="23" s="1"/>
  <c r="G109" i="23"/>
  <c r="F724" i="23" l="1"/>
  <c r="I675" i="23" l="1"/>
  <c r="I741" i="23"/>
  <c r="I689" i="23"/>
  <c r="I678" i="23"/>
  <c r="I700" i="23"/>
  <c r="I699" i="23"/>
  <c r="I739" i="23"/>
  <c r="I314" i="23" l="1"/>
  <c r="I609" i="20" l="1"/>
  <c r="I607" i="20"/>
  <c r="I653" i="20"/>
  <c r="I649" i="20"/>
  <c r="I647" i="20"/>
  <c r="I645" i="20"/>
  <c r="I642" i="20"/>
  <c r="I640" i="20"/>
  <c r="I637" i="20"/>
  <c r="I635" i="20"/>
  <c r="I621" i="20"/>
  <c r="I619" i="20"/>
  <c r="I615" i="20"/>
  <c r="I613" i="20"/>
  <c r="I611" i="20"/>
  <c r="I603" i="20"/>
  <c r="M102" i="23" l="1"/>
  <c r="M103" i="23"/>
  <c r="F93" i="23"/>
  <c r="J605" i="23" l="1"/>
  <c r="J613" i="23"/>
  <c r="J617" i="23"/>
  <c r="J621" i="23"/>
  <c r="J620" i="23" s="1"/>
  <c r="J633" i="23"/>
  <c r="J637" i="23"/>
  <c r="J672" i="23"/>
  <c r="J671" i="23"/>
  <c r="J670" i="23"/>
  <c r="J669" i="23"/>
  <c r="H746" i="23"/>
  <c r="K746" i="23" s="1"/>
  <c r="H745" i="23"/>
  <c r="H744" i="23"/>
  <c r="H743" i="23"/>
  <c r="K743" i="23" s="1"/>
  <c r="H742" i="23"/>
  <c r="H741" i="23"/>
  <c r="K741" i="23" s="1"/>
  <c r="L741" i="23" s="1"/>
  <c r="H740" i="23"/>
  <c r="H739" i="23"/>
  <c r="K739" i="23" s="1"/>
  <c r="H738" i="23"/>
  <c r="H737" i="23"/>
  <c r="H736" i="23"/>
  <c r="K736" i="23" s="1"/>
  <c r="H735" i="23"/>
  <c r="H734" i="23"/>
  <c r="H733" i="23"/>
  <c r="H732" i="23"/>
  <c r="K732" i="23" s="1"/>
  <c r="H731" i="23"/>
  <c r="K731" i="23" s="1"/>
  <c r="H730" i="23"/>
  <c r="K730" i="23" s="1"/>
  <c r="H729" i="23"/>
  <c r="K729" i="23" s="1"/>
  <c r="H728" i="23"/>
  <c r="H727" i="23"/>
  <c r="K727" i="23" s="1"/>
  <c r="H726" i="23"/>
  <c r="K726" i="23" s="1"/>
  <c r="H725" i="23"/>
  <c r="H724" i="23"/>
  <c r="H723" i="23"/>
  <c r="K723" i="23" s="1"/>
  <c r="H722" i="23"/>
  <c r="H721" i="23"/>
  <c r="H720" i="23"/>
  <c r="K720" i="23" s="1"/>
  <c r="H719" i="23"/>
  <c r="K719" i="23" s="1"/>
  <c r="H718" i="23"/>
  <c r="K718" i="23" s="1"/>
  <c r="H717" i="23"/>
  <c r="K717" i="23" s="1"/>
  <c r="H716" i="23"/>
  <c r="H715" i="23"/>
  <c r="H714" i="23"/>
  <c r="H713" i="23"/>
  <c r="K713" i="23" s="1"/>
  <c r="H712" i="23"/>
  <c r="H711" i="23"/>
  <c r="K711" i="23" s="1"/>
  <c r="H710" i="23"/>
  <c r="H709" i="23"/>
  <c r="H708" i="23"/>
  <c r="H707" i="23"/>
  <c r="H706" i="23"/>
  <c r="H705" i="23"/>
  <c r="H704" i="23"/>
  <c r="K704" i="23" s="1"/>
  <c r="H703" i="23"/>
  <c r="K703" i="23" s="1"/>
  <c r="H702" i="23"/>
  <c r="H701" i="23"/>
  <c r="H700" i="23"/>
  <c r="K700" i="23" s="1"/>
  <c r="H699" i="23"/>
  <c r="K699" i="23" s="1"/>
  <c r="M699" i="23" s="1"/>
  <c r="H698" i="23"/>
  <c r="H697" i="23"/>
  <c r="H696" i="23"/>
  <c r="K696" i="23" s="1"/>
  <c r="L696" i="23" s="1"/>
  <c r="H695" i="23"/>
  <c r="K695" i="23" s="1"/>
  <c r="L695" i="23" s="1"/>
  <c r="H694" i="23"/>
  <c r="K694" i="23" s="1"/>
  <c r="L694" i="23" s="1"/>
  <c r="H693" i="23"/>
  <c r="H692" i="23"/>
  <c r="H691" i="23"/>
  <c r="K691" i="23" s="1"/>
  <c r="L691" i="23" s="1"/>
  <c r="H690" i="23"/>
  <c r="H689" i="23"/>
  <c r="K689" i="23" s="1"/>
  <c r="H688" i="23"/>
  <c r="H687" i="23"/>
  <c r="K687" i="23" s="1"/>
  <c r="H686" i="23"/>
  <c r="H685" i="23"/>
  <c r="H684" i="23"/>
  <c r="K684" i="23" s="1"/>
  <c r="H683" i="23"/>
  <c r="K683" i="23" s="1"/>
  <c r="H682" i="23"/>
  <c r="H681" i="23"/>
  <c r="K681" i="23" s="1"/>
  <c r="M681" i="23" s="1"/>
  <c r="H680" i="23"/>
  <c r="K680" i="23" s="1"/>
  <c r="H679" i="23"/>
  <c r="H678" i="23"/>
  <c r="K678" i="23" s="1"/>
  <c r="H677" i="23"/>
  <c r="H676" i="23"/>
  <c r="K676" i="23" s="1"/>
  <c r="H675" i="23"/>
  <c r="K675" i="23" s="1"/>
  <c r="H674" i="23"/>
  <c r="K674" i="23" s="1"/>
  <c r="L674" i="23" s="1"/>
  <c r="H673" i="23"/>
  <c r="K673" i="23" s="1"/>
  <c r="H672" i="23"/>
  <c r="K672" i="23" s="1"/>
  <c r="H671" i="23"/>
  <c r="H670" i="23"/>
  <c r="K670" i="23" s="1"/>
  <c r="H669" i="23"/>
  <c r="K669" i="23" s="1"/>
  <c r="H668" i="23"/>
  <c r="K668" i="23" s="1"/>
  <c r="L668" i="23" s="1"/>
  <c r="H667" i="23"/>
  <c r="H666" i="23"/>
  <c r="H665" i="23"/>
  <c r="H664" i="23"/>
  <c r="K664" i="23" s="1"/>
  <c r="M664" i="23" s="1"/>
  <c r="H663" i="23"/>
  <c r="K663" i="23" s="1"/>
  <c r="H662" i="23"/>
  <c r="H661" i="23"/>
  <c r="H660" i="23"/>
  <c r="H659" i="23"/>
  <c r="K659" i="23" s="1"/>
  <c r="H658" i="23"/>
  <c r="H656" i="23"/>
  <c r="K656" i="23" s="1"/>
  <c r="H652" i="23"/>
  <c r="K652" i="23" s="1"/>
  <c r="H648" i="23"/>
  <c r="K648" i="23" s="1"/>
  <c r="L648" i="23" s="1"/>
  <c r="H643" i="23"/>
  <c r="K643" i="23" s="1"/>
  <c r="H638" i="23"/>
  <c r="K638" i="23" s="1"/>
  <c r="M638" i="23" s="1"/>
  <c r="H635" i="23"/>
  <c r="K635" i="23" s="1"/>
  <c r="H634" i="23"/>
  <c r="H633" i="23"/>
  <c r="H632" i="23"/>
  <c r="H630" i="23"/>
  <c r="K630" i="23" s="1"/>
  <c r="H627" i="23"/>
  <c r="K627" i="23" s="1"/>
  <c r="H626" i="23"/>
  <c r="K626" i="23" s="1"/>
  <c r="H625" i="23"/>
  <c r="K625" i="23" s="1"/>
  <c r="H624" i="23"/>
  <c r="H622" i="23"/>
  <c r="K622" i="23" s="1"/>
  <c r="H618" i="23"/>
  <c r="K618" i="23" s="1"/>
  <c r="H614" i="23"/>
  <c r="K614" i="23" s="1"/>
  <c r="H610" i="23"/>
  <c r="K610" i="23" s="1"/>
  <c r="H606" i="23"/>
  <c r="H597" i="23"/>
  <c r="H596" i="23"/>
  <c r="H595" i="23"/>
  <c r="H594" i="23"/>
  <c r="K594" i="23" s="1"/>
  <c r="M594" i="23" s="1"/>
  <c r="H593" i="23"/>
  <c r="H592" i="23"/>
  <c r="K592" i="23" s="1"/>
  <c r="L592" i="23" s="1"/>
  <c r="H591" i="23"/>
  <c r="H590" i="23"/>
  <c r="H589" i="23"/>
  <c r="H588" i="23"/>
  <c r="H587" i="23"/>
  <c r="H586" i="23"/>
  <c r="H585" i="23"/>
  <c r="H584" i="23"/>
  <c r="H583" i="23"/>
  <c r="K583" i="23" s="1"/>
  <c r="H582" i="23"/>
  <c r="H581" i="23"/>
  <c r="H580" i="23"/>
  <c r="K580" i="23" s="1"/>
  <c r="H579" i="23"/>
  <c r="H578" i="23"/>
  <c r="K578" i="23" s="1"/>
  <c r="M578" i="23" s="1"/>
  <c r="H577" i="23"/>
  <c r="H576" i="23"/>
  <c r="K576" i="23" s="1"/>
  <c r="L576" i="23" s="1"/>
  <c r="H575" i="23"/>
  <c r="H574" i="23"/>
  <c r="H573" i="23"/>
  <c r="H572" i="23"/>
  <c r="K572" i="23" s="1"/>
  <c r="L572" i="23" s="1"/>
  <c r="H571" i="23"/>
  <c r="H570" i="23"/>
  <c r="H569" i="23"/>
  <c r="H568" i="23"/>
  <c r="H567" i="23"/>
  <c r="H566" i="23"/>
  <c r="K566" i="23" s="1"/>
  <c r="H565" i="23"/>
  <c r="H564" i="23"/>
  <c r="K564" i="23" s="1"/>
  <c r="H563" i="23"/>
  <c r="K563" i="23" s="1"/>
  <c r="L563" i="23" s="1"/>
  <c r="H562" i="23"/>
  <c r="K562" i="23" s="1"/>
  <c r="H561" i="23"/>
  <c r="H560" i="23"/>
  <c r="H559" i="23"/>
  <c r="H558" i="23"/>
  <c r="H557" i="23"/>
  <c r="H556" i="23"/>
  <c r="K556" i="23" s="1"/>
  <c r="H555" i="23"/>
  <c r="H554" i="23"/>
  <c r="H553" i="23"/>
  <c r="H552" i="23"/>
  <c r="K552" i="23" s="1"/>
  <c r="H551" i="23"/>
  <c r="H550" i="23"/>
  <c r="K550" i="23" s="1"/>
  <c r="H549" i="23"/>
  <c r="H548" i="23"/>
  <c r="H547" i="23"/>
  <c r="H546" i="23"/>
  <c r="K546" i="23" s="1"/>
  <c r="H545" i="23"/>
  <c r="H544" i="23"/>
  <c r="H543" i="23"/>
  <c r="H542" i="23"/>
  <c r="H541" i="23"/>
  <c r="H540" i="23"/>
  <c r="K540" i="23" s="1"/>
  <c r="H539" i="23"/>
  <c r="H538" i="23"/>
  <c r="H537" i="23"/>
  <c r="H536" i="23"/>
  <c r="K536" i="23" s="1"/>
  <c r="H535" i="23"/>
  <c r="K535" i="23" s="1"/>
  <c r="L535" i="23" s="1"/>
  <c r="H534" i="23"/>
  <c r="H533" i="23"/>
  <c r="H532" i="23"/>
  <c r="K532" i="23" s="1"/>
  <c r="H531" i="23"/>
  <c r="H530" i="23"/>
  <c r="K530" i="23" s="1"/>
  <c r="H529" i="23"/>
  <c r="H528" i="23"/>
  <c r="H527" i="23"/>
  <c r="H526" i="23"/>
  <c r="K526" i="23" s="1"/>
  <c r="H525" i="23"/>
  <c r="H524" i="23"/>
  <c r="H523" i="23"/>
  <c r="K523" i="23" s="1"/>
  <c r="H522" i="23"/>
  <c r="H521" i="23"/>
  <c r="H520" i="23"/>
  <c r="K520" i="23" s="1"/>
  <c r="H519" i="23"/>
  <c r="H518" i="23"/>
  <c r="H517" i="23"/>
  <c r="H516" i="23"/>
  <c r="H515" i="23"/>
  <c r="K515" i="23" s="1"/>
  <c r="H514" i="23"/>
  <c r="H513" i="23"/>
  <c r="H512" i="23"/>
  <c r="H511" i="23"/>
  <c r="K511" i="23" s="1"/>
  <c r="L511" i="23" s="1"/>
  <c r="H510" i="23"/>
  <c r="H509" i="23"/>
  <c r="H508" i="23"/>
  <c r="H507" i="23"/>
  <c r="K507" i="23" s="1"/>
  <c r="H506" i="23"/>
  <c r="H505" i="23"/>
  <c r="H504" i="23"/>
  <c r="H503" i="23"/>
  <c r="H502" i="23"/>
  <c r="K502" i="23" s="1"/>
  <c r="H501" i="23"/>
  <c r="H500" i="23"/>
  <c r="H499" i="23"/>
  <c r="H498" i="23"/>
  <c r="K498" i="23" s="1"/>
  <c r="H497" i="23"/>
  <c r="H496" i="23"/>
  <c r="H495" i="23"/>
  <c r="H494" i="23"/>
  <c r="K494" i="23" s="1"/>
  <c r="L494" i="23" s="1"/>
  <c r="H493" i="23"/>
  <c r="H492" i="23"/>
  <c r="H491" i="23"/>
  <c r="H490" i="23"/>
  <c r="H489" i="23"/>
  <c r="H488" i="23"/>
  <c r="K488" i="23" s="1"/>
  <c r="H487" i="23"/>
  <c r="H486" i="23"/>
  <c r="H485" i="23"/>
  <c r="H484" i="23"/>
  <c r="K484" i="23" s="1"/>
  <c r="L484" i="23" s="1"/>
  <c r="H483" i="23"/>
  <c r="H482" i="23"/>
  <c r="H481" i="23"/>
  <c r="H480" i="23"/>
  <c r="K480" i="23" s="1"/>
  <c r="H479" i="23"/>
  <c r="K479" i="23" s="1"/>
  <c r="L479" i="23" s="1"/>
  <c r="H478" i="23"/>
  <c r="H477" i="23"/>
  <c r="H476" i="23"/>
  <c r="H475" i="23"/>
  <c r="H474" i="23"/>
  <c r="H473" i="23"/>
  <c r="H472" i="23"/>
  <c r="H471" i="23"/>
  <c r="H470" i="23"/>
  <c r="K470" i="23" s="1"/>
  <c r="L470" i="23" s="1"/>
  <c r="H469" i="23"/>
  <c r="H468" i="23"/>
  <c r="H467" i="23"/>
  <c r="H466" i="23"/>
  <c r="K466" i="23" s="1"/>
  <c r="H465" i="23"/>
  <c r="H464" i="23"/>
  <c r="K464" i="23" s="1"/>
  <c r="M464" i="23" s="1"/>
  <c r="H463" i="23"/>
  <c r="K463" i="23" s="1"/>
  <c r="H462" i="23"/>
  <c r="H461" i="23"/>
  <c r="H460" i="23"/>
  <c r="H459" i="23"/>
  <c r="H458" i="23"/>
  <c r="K458" i="23" s="1"/>
  <c r="H457" i="23"/>
  <c r="H456" i="23"/>
  <c r="H455" i="23"/>
  <c r="H454" i="23"/>
  <c r="K454" i="23" s="1"/>
  <c r="H453" i="23"/>
  <c r="H452" i="23"/>
  <c r="K452" i="23" s="1"/>
  <c r="H451" i="23"/>
  <c r="H450" i="23"/>
  <c r="H449" i="23"/>
  <c r="H448" i="23"/>
  <c r="H447" i="23"/>
  <c r="H446" i="23"/>
  <c r="K446" i="23" s="1"/>
  <c r="M446" i="23" s="1"/>
  <c r="H445" i="23"/>
  <c r="H444" i="23"/>
  <c r="H443" i="23"/>
  <c r="H442" i="23"/>
  <c r="H441" i="23"/>
  <c r="H440" i="23"/>
  <c r="K440" i="23" s="1"/>
  <c r="H439" i="23"/>
  <c r="H438" i="23"/>
  <c r="H437" i="23"/>
  <c r="H436" i="23"/>
  <c r="K436" i="23" s="1"/>
  <c r="H435" i="23"/>
  <c r="H434" i="23"/>
  <c r="H433" i="23"/>
  <c r="H432" i="23"/>
  <c r="K432" i="23" s="1"/>
  <c r="M432" i="23" s="1"/>
  <c r="H431" i="23"/>
  <c r="K431" i="23" s="1"/>
  <c r="H430" i="23"/>
  <c r="H429" i="23"/>
  <c r="H428" i="23"/>
  <c r="H427" i="23"/>
  <c r="H426" i="23"/>
  <c r="K426" i="23" s="1"/>
  <c r="M426" i="23" s="1"/>
  <c r="H425" i="23"/>
  <c r="H424" i="23"/>
  <c r="H423" i="23"/>
  <c r="H422" i="23"/>
  <c r="K422" i="23" s="1"/>
  <c r="H421" i="23"/>
  <c r="H420" i="23"/>
  <c r="K420" i="23" s="1"/>
  <c r="H419" i="23"/>
  <c r="H418" i="23"/>
  <c r="H417" i="23"/>
  <c r="H416" i="23"/>
  <c r="K416" i="23" s="1"/>
  <c r="L416" i="23" s="1"/>
  <c r="H415" i="23"/>
  <c r="K415" i="23" s="1"/>
  <c r="H414" i="23"/>
  <c r="K414" i="23" s="1"/>
  <c r="L414" i="23" s="1"/>
  <c r="H413" i="23"/>
  <c r="H412" i="23"/>
  <c r="K412" i="23" s="1"/>
  <c r="M412" i="23" s="1"/>
  <c r="H411" i="23"/>
  <c r="K411" i="23" s="1"/>
  <c r="M411" i="23" s="1"/>
  <c r="H410" i="23"/>
  <c r="H409" i="23"/>
  <c r="H408" i="23"/>
  <c r="H407" i="23"/>
  <c r="K407" i="23" s="1"/>
  <c r="H406" i="23"/>
  <c r="H405" i="23"/>
  <c r="H404" i="23"/>
  <c r="K404" i="23" s="1"/>
  <c r="H403" i="23"/>
  <c r="H402" i="23"/>
  <c r="H401" i="23"/>
  <c r="H400" i="23"/>
  <c r="H399" i="23"/>
  <c r="K399" i="23" s="1"/>
  <c r="L399" i="23" s="1"/>
  <c r="H398" i="23"/>
  <c r="H397" i="23"/>
  <c r="H396" i="23"/>
  <c r="H395" i="23"/>
  <c r="K395" i="23" s="1"/>
  <c r="M395" i="23" s="1"/>
  <c r="H394" i="23"/>
  <c r="H393" i="23"/>
  <c r="H392" i="23"/>
  <c r="H391" i="23"/>
  <c r="H390" i="23"/>
  <c r="H389" i="23"/>
  <c r="H388" i="23"/>
  <c r="H387" i="23"/>
  <c r="H386" i="23"/>
  <c r="H385" i="23"/>
  <c r="H384" i="23"/>
  <c r="K384" i="23" s="1"/>
  <c r="H383" i="23"/>
  <c r="H382" i="23"/>
  <c r="H381" i="23"/>
  <c r="H380" i="23"/>
  <c r="K380" i="23" s="1"/>
  <c r="H379" i="23"/>
  <c r="H378" i="23"/>
  <c r="H377" i="23"/>
  <c r="H376" i="23"/>
  <c r="K376" i="23" s="1"/>
  <c r="H375" i="23"/>
  <c r="H374" i="23"/>
  <c r="H373" i="23"/>
  <c r="H372" i="23"/>
  <c r="H371" i="23"/>
  <c r="K371" i="23" s="1"/>
  <c r="M371" i="23" s="1"/>
  <c r="H370" i="23"/>
  <c r="H369" i="23"/>
  <c r="H368" i="23"/>
  <c r="H367" i="23"/>
  <c r="H366" i="23"/>
  <c r="H365" i="23"/>
  <c r="H364" i="23"/>
  <c r="H363" i="23"/>
  <c r="H362" i="23"/>
  <c r="H361" i="23"/>
  <c r="H360" i="23"/>
  <c r="H359" i="23"/>
  <c r="H358" i="23"/>
  <c r="H357" i="23"/>
  <c r="H356" i="23"/>
  <c r="H355" i="23"/>
  <c r="H354" i="23"/>
  <c r="H353" i="23"/>
  <c r="H352" i="23"/>
  <c r="H351" i="23"/>
  <c r="K351" i="23" s="1"/>
  <c r="H350" i="23"/>
  <c r="H349" i="23"/>
  <c r="H348" i="23"/>
  <c r="H347" i="23"/>
  <c r="K347" i="23" s="1"/>
  <c r="L347" i="23" s="1"/>
  <c r="H346" i="23"/>
  <c r="H345" i="23"/>
  <c r="H344" i="23"/>
  <c r="H343" i="23"/>
  <c r="H342" i="23"/>
  <c r="H341" i="23"/>
  <c r="H340" i="23"/>
  <c r="H339" i="23"/>
  <c r="H338" i="23"/>
  <c r="H337" i="23"/>
  <c r="H336" i="23"/>
  <c r="H335" i="23"/>
  <c r="H334" i="23"/>
  <c r="H333" i="23"/>
  <c r="H332" i="23"/>
  <c r="H331" i="23"/>
  <c r="K331" i="23" s="1"/>
  <c r="H330" i="23"/>
  <c r="H329" i="23"/>
  <c r="H328" i="23"/>
  <c r="H327" i="23"/>
  <c r="K327" i="23" s="1"/>
  <c r="H326" i="23"/>
  <c r="K326" i="23" s="1"/>
  <c r="L326" i="23" s="1"/>
  <c r="H325" i="23"/>
  <c r="H324" i="23"/>
  <c r="H323" i="23"/>
  <c r="H322" i="23"/>
  <c r="H321" i="23"/>
  <c r="H320" i="23"/>
  <c r="H319" i="23"/>
  <c r="H318" i="23"/>
  <c r="H317" i="23"/>
  <c r="H316" i="23"/>
  <c r="H315" i="23"/>
  <c r="K315" i="23" s="1"/>
  <c r="L315" i="23" s="1"/>
  <c r="H314" i="23"/>
  <c r="H313" i="23"/>
  <c r="H312" i="23"/>
  <c r="H311" i="23"/>
  <c r="H310" i="23"/>
  <c r="K310" i="23" s="1"/>
  <c r="M310" i="23" s="1"/>
  <c r="H309" i="23"/>
  <c r="H308" i="23"/>
  <c r="H307" i="23"/>
  <c r="H306" i="23"/>
  <c r="H305" i="23"/>
  <c r="H304" i="23"/>
  <c r="H303" i="23"/>
  <c r="H302" i="23"/>
  <c r="H301" i="23"/>
  <c r="H300" i="23"/>
  <c r="H299" i="23"/>
  <c r="H298" i="23"/>
  <c r="H297" i="23"/>
  <c r="H296" i="23"/>
  <c r="K296" i="23" s="1"/>
  <c r="M296" i="23" s="1"/>
  <c r="H295" i="23"/>
  <c r="H294" i="23"/>
  <c r="H293" i="23"/>
  <c r="H292" i="23"/>
  <c r="H291" i="23"/>
  <c r="K291" i="23" s="1"/>
  <c r="M291" i="23" s="1"/>
  <c r="H290" i="23"/>
  <c r="H289" i="23"/>
  <c r="H288" i="23"/>
  <c r="H287" i="23"/>
  <c r="K287" i="23" s="1"/>
  <c r="L287" i="23" s="1"/>
  <c r="H286" i="23"/>
  <c r="H285" i="23"/>
  <c r="H284" i="23"/>
  <c r="H283" i="23"/>
  <c r="K283" i="23" s="1"/>
  <c r="M283" i="23" s="1"/>
  <c r="H282" i="23"/>
  <c r="K282" i="23" s="1"/>
  <c r="M282" i="23" s="1"/>
  <c r="H281" i="23"/>
  <c r="H280" i="23"/>
  <c r="H279" i="23"/>
  <c r="H278" i="23"/>
  <c r="H277" i="23"/>
  <c r="H276" i="23"/>
  <c r="H275" i="23"/>
  <c r="H274" i="23"/>
  <c r="H273" i="23"/>
  <c r="H272" i="23"/>
  <c r="H271" i="23"/>
  <c r="K271" i="23" s="1"/>
  <c r="H270" i="23"/>
  <c r="H269" i="23"/>
  <c r="H268" i="23"/>
  <c r="K268" i="23" s="1"/>
  <c r="H267" i="23"/>
  <c r="H266" i="23"/>
  <c r="H265" i="23"/>
  <c r="H264" i="23"/>
  <c r="K264" i="23" s="1"/>
  <c r="H263" i="23"/>
  <c r="H262" i="23"/>
  <c r="H261" i="23"/>
  <c r="H260" i="23"/>
  <c r="H259" i="23"/>
  <c r="K259" i="23" s="1"/>
  <c r="H258" i="23"/>
  <c r="H257" i="23"/>
  <c r="H256" i="23"/>
  <c r="H255" i="23"/>
  <c r="H254" i="23"/>
  <c r="K254" i="23" s="1"/>
  <c r="M254" i="23" s="1"/>
  <c r="H253" i="23"/>
  <c r="H252" i="23"/>
  <c r="H251" i="23"/>
  <c r="H250" i="23"/>
  <c r="H249" i="23"/>
  <c r="H248" i="23"/>
  <c r="H247" i="23"/>
  <c r="H246" i="23"/>
  <c r="H245" i="23"/>
  <c r="H244" i="23"/>
  <c r="K244" i="23" s="1"/>
  <c r="H243" i="23"/>
  <c r="H242" i="23"/>
  <c r="H241" i="23"/>
  <c r="H240" i="23"/>
  <c r="H239" i="23"/>
  <c r="H238" i="23"/>
  <c r="H237" i="23"/>
  <c r="H236" i="23"/>
  <c r="H235" i="23"/>
  <c r="K235" i="23" s="1"/>
  <c r="M235" i="23" s="1"/>
  <c r="H234" i="23"/>
  <c r="H233" i="23"/>
  <c r="H232" i="23"/>
  <c r="K232" i="23" s="1"/>
  <c r="L232" i="23" s="1"/>
  <c r="H231" i="23"/>
  <c r="K231" i="23" s="1"/>
  <c r="H230" i="23"/>
  <c r="H229" i="23"/>
  <c r="H228" i="23"/>
  <c r="K228" i="23" s="1"/>
  <c r="H227" i="23"/>
  <c r="H226" i="23"/>
  <c r="H225" i="23"/>
  <c r="H224" i="23"/>
  <c r="K224" i="23" s="1"/>
  <c r="H223" i="23"/>
  <c r="H222" i="23"/>
  <c r="H221" i="23"/>
  <c r="H220" i="23"/>
  <c r="K220" i="23" s="1"/>
  <c r="L220" i="23" s="1"/>
  <c r="H219" i="23"/>
  <c r="H218" i="23"/>
  <c r="K218" i="23" s="1"/>
  <c r="H217" i="23"/>
  <c r="H216" i="23"/>
  <c r="K216" i="23" s="1"/>
  <c r="H215" i="23"/>
  <c r="H214" i="23"/>
  <c r="H213" i="23"/>
  <c r="H212" i="23"/>
  <c r="K212" i="23" s="1"/>
  <c r="H211" i="23"/>
  <c r="K211" i="23" s="1"/>
  <c r="H210" i="23"/>
  <c r="K210" i="23" s="1"/>
  <c r="H209" i="23"/>
  <c r="H208" i="23"/>
  <c r="H207" i="23"/>
  <c r="K207" i="23" s="1"/>
  <c r="L207" i="23" s="1"/>
  <c r="H206" i="23"/>
  <c r="K206" i="23" s="1"/>
  <c r="H205" i="23"/>
  <c r="H204" i="23"/>
  <c r="K204" i="23" s="1"/>
  <c r="H203" i="23"/>
  <c r="K203" i="23" s="1"/>
  <c r="H202" i="23"/>
  <c r="K202" i="23" s="1"/>
  <c r="M202" i="23" s="1"/>
  <c r="H201" i="23"/>
  <c r="H200" i="23"/>
  <c r="K200" i="23" s="1"/>
  <c r="H199" i="23"/>
  <c r="H198" i="23"/>
  <c r="K198" i="23" s="1"/>
  <c r="H197" i="23"/>
  <c r="H196" i="23"/>
  <c r="H195" i="23"/>
  <c r="H194" i="23"/>
  <c r="H193" i="23"/>
  <c r="H192" i="23"/>
  <c r="H191" i="23"/>
  <c r="H190" i="23"/>
  <c r="H189" i="23"/>
  <c r="H188" i="23"/>
  <c r="H187" i="23"/>
  <c r="K187" i="23" s="1"/>
  <c r="H186" i="23"/>
  <c r="H185" i="23"/>
  <c r="H184" i="23"/>
  <c r="H183" i="23"/>
  <c r="H182" i="23"/>
  <c r="H181" i="23"/>
  <c r="H180" i="23"/>
  <c r="H179" i="23"/>
  <c r="H178" i="23"/>
  <c r="K178" i="23" s="1"/>
  <c r="H177" i="23"/>
  <c r="H176" i="23"/>
  <c r="H175" i="23"/>
  <c r="K175" i="23" s="1"/>
  <c r="H174" i="23"/>
  <c r="K174" i="23" s="1"/>
  <c r="M174" i="23" s="1"/>
  <c r="H173" i="23"/>
  <c r="H172" i="23"/>
  <c r="K172" i="23" s="1"/>
  <c r="M172" i="23" s="1"/>
  <c r="H171" i="23"/>
  <c r="K171" i="23" s="1"/>
  <c r="H170" i="23"/>
  <c r="H169" i="23"/>
  <c r="H168" i="23"/>
  <c r="H167" i="23"/>
  <c r="K167" i="23" s="1"/>
  <c r="L167" i="23" s="1"/>
  <c r="H166" i="23"/>
  <c r="H165" i="23"/>
  <c r="H164" i="23"/>
  <c r="K164" i="23" s="1"/>
  <c r="M164" i="23" s="1"/>
  <c r="H163" i="23"/>
  <c r="H162" i="23"/>
  <c r="H161" i="23"/>
  <c r="H160" i="23"/>
  <c r="K160" i="23" s="1"/>
  <c r="M160" i="23" s="1"/>
  <c r="H159" i="23"/>
  <c r="H158" i="23"/>
  <c r="H157" i="23"/>
  <c r="H156" i="23"/>
  <c r="K156" i="23" s="1"/>
  <c r="M156" i="23" s="1"/>
  <c r="H155" i="23"/>
  <c r="H154" i="23"/>
  <c r="H153" i="23"/>
  <c r="H152" i="23"/>
  <c r="K152" i="23" s="1"/>
  <c r="L152" i="23" s="1"/>
  <c r="H151" i="23"/>
  <c r="H150" i="23"/>
  <c r="H149" i="23"/>
  <c r="H148" i="23"/>
  <c r="H147" i="23"/>
  <c r="K147" i="23" s="1"/>
  <c r="M147" i="23" s="1"/>
  <c r="H146" i="23"/>
  <c r="H145" i="23"/>
  <c r="H144" i="23"/>
  <c r="K144" i="23" s="1"/>
  <c r="M144" i="23" s="1"/>
  <c r="H143" i="23"/>
  <c r="K143" i="23" s="1"/>
  <c r="H142" i="23"/>
  <c r="H141" i="23"/>
  <c r="H140" i="23"/>
  <c r="H139" i="23"/>
  <c r="K139" i="23" s="1"/>
  <c r="L139" i="23" s="1"/>
  <c r="H138" i="23"/>
  <c r="H137" i="23"/>
  <c r="H136" i="23"/>
  <c r="H135" i="23"/>
  <c r="H134" i="23"/>
  <c r="H133" i="23"/>
  <c r="H132" i="23"/>
  <c r="K132" i="23" s="1"/>
  <c r="M132" i="23" s="1"/>
  <c r="H131" i="23"/>
  <c r="H130" i="23"/>
  <c r="H129" i="23"/>
  <c r="H128" i="23"/>
  <c r="H127" i="23"/>
  <c r="H126" i="23"/>
  <c r="H125" i="23"/>
  <c r="H124" i="23"/>
  <c r="H123" i="23"/>
  <c r="H122" i="23"/>
  <c r="H121" i="23"/>
  <c r="H120" i="23"/>
  <c r="K120" i="23" s="1"/>
  <c r="L120" i="23" s="1"/>
  <c r="H119" i="23"/>
  <c r="H118" i="23"/>
  <c r="K118" i="23" s="1"/>
  <c r="L118" i="23" s="1"/>
  <c r="H117" i="23"/>
  <c r="H116" i="23"/>
  <c r="H115" i="23"/>
  <c r="K115" i="23" s="1"/>
  <c r="L115" i="23" s="1"/>
  <c r="H114" i="23"/>
  <c r="H113" i="23"/>
  <c r="H112" i="23"/>
  <c r="H111" i="23"/>
  <c r="H110" i="23"/>
  <c r="H109" i="23"/>
  <c r="H108" i="23"/>
  <c r="K108" i="23" s="1"/>
  <c r="L108" i="23" s="1"/>
  <c r="H107" i="23"/>
  <c r="K107" i="23" s="1"/>
  <c r="L107" i="23" s="1"/>
  <c r="H106" i="23"/>
  <c r="K106" i="23" s="1"/>
  <c r="L106" i="23" s="1"/>
  <c r="H105" i="23"/>
  <c r="H104" i="23"/>
  <c r="H101" i="23"/>
  <c r="K101" i="23" s="1"/>
  <c r="L101" i="23" s="1"/>
  <c r="H100" i="23"/>
  <c r="H99" i="23"/>
  <c r="H98" i="23"/>
  <c r="K98" i="23" s="1"/>
  <c r="H97" i="23"/>
  <c r="K97" i="23" s="1"/>
  <c r="H96" i="23"/>
  <c r="K96" i="23" s="1"/>
  <c r="L96" i="23" s="1"/>
  <c r="H95" i="23"/>
  <c r="H94" i="23"/>
  <c r="K94" i="23" s="1"/>
  <c r="H93" i="23"/>
  <c r="H92" i="23"/>
  <c r="K92" i="23" s="1"/>
  <c r="H91" i="23"/>
  <c r="H90" i="23"/>
  <c r="H89" i="23"/>
  <c r="K89" i="23" s="1"/>
  <c r="L89" i="23" s="1"/>
  <c r="H88" i="23"/>
  <c r="H87" i="23"/>
  <c r="H86" i="23"/>
  <c r="H85" i="23"/>
  <c r="H84" i="23"/>
  <c r="K84" i="23" s="1"/>
  <c r="L84" i="23" s="1"/>
  <c r="H83" i="23"/>
  <c r="H82" i="23"/>
  <c r="K82" i="23" s="1"/>
  <c r="H81" i="23"/>
  <c r="H80" i="23"/>
  <c r="K80" i="23" s="1"/>
  <c r="L80" i="23" s="1"/>
  <c r="H79" i="23"/>
  <c r="H78" i="23"/>
  <c r="K78" i="23" s="1"/>
  <c r="H77" i="23"/>
  <c r="K77" i="23" s="1"/>
  <c r="L77" i="23" s="1"/>
  <c r="H76" i="23"/>
  <c r="K76" i="23" s="1"/>
  <c r="H75" i="23"/>
  <c r="H74" i="23"/>
  <c r="K74" i="23" s="1"/>
  <c r="L74" i="23" s="1"/>
  <c r="H73" i="23"/>
  <c r="K73" i="23" s="1"/>
  <c r="L73" i="23" s="1"/>
  <c r="H72" i="23"/>
  <c r="H71" i="23"/>
  <c r="H70" i="23"/>
  <c r="K70" i="23" s="1"/>
  <c r="L70" i="23" s="1"/>
  <c r="H69" i="23"/>
  <c r="H68" i="23"/>
  <c r="K68" i="23" s="1"/>
  <c r="L68" i="23" s="1"/>
  <c r="H67" i="23"/>
  <c r="H66" i="23"/>
  <c r="H65" i="23"/>
  <c r="H64" i="23"/>
  <c r="K64" i="23" s="1"/>
  <c r="H63" i="23"/>
  <c r="H62" i="23"/>
  <c r="H61" i="23"/>
  <c r="H60" i="23"/>
  <c r="K60" i="23" s="1"/>
  <c r="L60" i="23" s="1"/>
  <c r="H59" i="23"/>
  <c r="H58" i="23"/>
  <c r="K58" i="23" s="1"/>
  <c r="L58" i="23" s="1"/>
  <c r="H57" i="23"/>
  <c r="H56" i="23"/>
  <c r="K56" i="23" s="1"/>
  <c r="L56" i="23" s="1"/>
  <c r="H55" i="23"/>
  <c r="H54" i="23"/>
  <c r="K54" i="23" s="1"/>
  <c r="L54" i="23" s="1"/>
  <c r="H53" i="23"/>
  <c r="H52" i="23"/>
  <c r="K52" i="23" s="1"/>
  <c r="L52" i="23" s="1"/>
  <c r="H51" i="23"/>
  <c r="H50" i="23"/>
  <c r="H49" i="23"/>
  <c r="H48" i="23"/>
  <c r="K48" i="23" s="1"/>
  <c r="L48" i="23" s="1"/>
  <c r="H47" i="23"/>
  <c r="H46" i="23"/>
  <c r="K46" i="23" s="1"/>
  <c r="L46" i="23" s="1"/>
  <c r="H45" i="23"/>
  <c r="H44" i="23"/>
  <c r="H43" i="23"/>
  <c r="H42" i="23"/>
  <c r="K42" i="23" s="1"/>
  <c r="L42" i="23" s="1"/>
  <c r="H41" i="23"/>
  <c r="H40" i="23"/>
  <c r="K40" i="23" s="1"/>
  <c r="L40" i="23" s="1"/>
  <c r="H39" i="23"/>
  <c r="H38" i="23"/>
  <c r="K38" i="23" s="1"/>
  <c r="L38" i="23" s="1"/>
  <c r="H37" i="23"/>
  <c r="K37" i="23" s="1"/>
  <c r="H36" i="23"/>
  <c r="H35" i="23"/>
  <c r="H34" i="23"/>
  <c r="K34" i="23" s="1"/>
  <c r="M34" i="23" s="1"/>
  <c r="H33" i="23"/>
  <c r="H32" i="23"/>
  <c r="H31" i="23"/>
  <c r="H30" i="23"/>
  <c r="H29" i="23"/>
  <c r="H28" i="23"/>
  <c r="H27" i="23"/>
  <c r="H26" i="23"/>
  <c r="H25" i="23"/>
  <c r="H24" i="23"/>
  <c r="H23" i="23"/>
  <c r="H22" i="23"/>
  <c r="K22" i="23" s="1"/>
  <c r="L22" i="23" s="1"/>
  <c r="H21" i="23"/>
  <c r="H20" i="23"/>
  <c r="H19" i="23"/>
  <c r="H18" i="23"/>
  <c r="K18" i="23" s="1"/>
  <c r="L18" i="23" s="1"/>
  <c r="H17" i="23"/>
  <c r="H16" i="23"/>
  <c r="K16" i="23" s="1"/>
  <c r="L16" i="23" s="1"/>
  <c r="H15" i="23"/>
  <c r="H14" i="23"/>
  <c r="H13" i="23"/>
  <c r="H12" i="23"/>
  <c r="H11" i="23"/>
  <c r="H10" i="23"/>
  <c r="H9" i="23"/>
  <c r="H8" i="23"/>
  <c r="I702" i="23"/>
  <c r="C773" i="23"/>
  <c r="J745" i="23"/>
  <c r="J744" i="23" s="1"/>
  <c r="I745" i="23"/>
  <c r="F745" i="23"/>
  <c r="E745" i="23"/>
  <c r="E744" i="23" s="1"/>
  <c r="D745" i="23"/>
  <c r="D744" i="23" s="1"/>
  <c r="C745" i="23"/>
  <c r="C744" i="23"/>
  <c r="J742" i="23"/>
  <c r="J737" i="23" s="1"/>
  <c r="I742" i="23"/>
  <c r="F742" i="23"/>
  <c r="E742" i="23"/>
  <c r="D742" i="23"/>
  <c r="C742" i="23"/>
  <c r="J740" i="23"/>
  <c r="I740" i="23"/>
  <c r="F740" i="23"/>
  <c r="E740" i="23"/>
  <c r="D740" i="23"/>
  <c r="C740" i="23"/>
  <c r="J738" i="23"/>
  <c r="I738" i="23"/>
  <c r="F738" i="23"/>
  <c r="E738" i="23"/>
  <c r="D738" i="23"/>
  <c r="C738" i="23"/>
  <c r="J735" i="23"/>
  <c r="J734" i="23" s="1"/>
  <c r="I735" i="23"/>
  <c r="I734" i="23" s="1"/>
  <c r="F735" i="23"/>
  <c r="E735" i="23"/>
  <c r="E734" i="23" s="1"/>
  <c r="D735" i="23"/>
  <c r="D734" i="23" s="1"/>
  <c r="C735" i="23"/>
  <c r="C734" i="23" s="1"/>
  <c r="K733" i="23"/>
  <c r="J729" i="23"/>
  <c r="J728" i="23" s="1"/>
  <c r="I729" i="23"/>
  <c r="F729" i="23"/>
  <c r="E729" i="23"/>
  <c r="D729" i="23"/>
  <c r="C729" i="23"/>
  <c r="I728" i="23"/>
  <c r="E728" i="23"/>
  <c r="D728" i="23"/>
  <c r="C728" i="23"/>
  <c r="J725" i="23"/>
  <c r="J724" i="23" s="1"/>
  <c r="I725" i="23"/>
  <c r="F725" i="23"/>
  <c r="E725" i="23"/>
  <c r="E724" i="23" s="1"/>
  <c r="D725" i="23"/>
  <c r="D724" i="23" s="1"/>
  <c r="C725" i="23"/>
  <c r="C724" i="23" s="1"/>
  <c r="J722" i="23"/>
  <c r="J721" i="23" s="1"/>
  <c r="I722" i="23"/>
  <c r="F722" i="23"/>
  <c r="E722" i="23"/>
  <c r="E721" i="23" s="1"/>
  <c r="D722" i="23"/>
  <c r="D721" i="23" s="1"/>
  <c r="C722" i="23"/>
  <c r="C721" i="23" s="1"/>
  <c r="I721" i="23"/>
  <c r="J716" i="23"/>
  <c r="J715" i="23" s="1"/>
  <c r="I716" i="23"/>
  <c r="I715" i="23" s="1"/>
  <c r="F716" i="23"/>
  <c r="E716" i="23"/>
  <c r="E715" i="23" s="1"/>
  <c r="D716" i="23"/>
  <c r="D715" i="23" s="1"/>
  <c r="C716" i="23"/>
  <c r="C715" i="23" s="1"/>
  <c r="K714" i="23"/>
  <c r="J712" i="23"/>
  <c r="I712" i="23"/>
  <c r="F712" i="23"/>
  <c r="E712" i="23"/>
  <c r="D712" i="23"/>
  <c r="C712" i="23"/>
  <c r="J710" i="23"/>
  <c r="I710" i="23"/>
  <c r="F710" i="23"/>
  <c r="E710" i="23"/>
  <c r="D710" i="23"/>
  <c r="C710" i="23"/>
  <c r="K709" i="23"/>
  <c r="J708" i="23"/>
  <c r="I708" i="23"/>
  <c r="F708" i="23"/>
  <c r="E708" i="23"/>
  <c r="D708" i="23"/>
  <c r="C708" i="23"/>
  <c r="C707" i="23" s="1"/>
  <c r="K706" i="23"/>
  <c r="K705" i="23"/>
  <c r="J702" i="23"/>
  <c r="F702" i="23"/>
  <c r="E702" i="23"/>
  <c r="E701" i="23" s="1"/>
  <c r="D702" i="23"/>
  <c r="C702" i="23"/>
  <c r="J701" i="23"/>
  <c r="I701" i="23"/>
  <c r="D701" i="23"/>
  <c r="C701" i="23"/>
  <c r="J698" i="23"/>
  <c r="J697" i="23" s="1"/>
  <c r="I698" i="23"/>
  <c r="I697" i="23" s="1"/>
  <c r="F698" i="23"/>
  <c r="E698" i="23"/>
  <c r="D698" i="23"/>
  <c r="D697" i="23" s="1"/>
  <c r="C698" i="23"/>
  <c r="C697" i="23" s="1"/>
  <c r="F697" i="23"/>
  <c r="E697" i="23"/>
  <c r="J693" i="23"/>
  <c r="I693" i="23"/>
  <c r="I692" i="23" s="1"/>
  <c r="F693" i="23"/>
  <c r="F692" i="23" s="1"/>
  <c r="E693" i="23"/>
  <c r="E692" i="23" s="1"/>
  <c r="D693" i="23"/>
  <c r="D692" i="23" s="1"/>
  <c r="C693" i="23"/>
  <c r="C692" i="23" s="1"/>
  <c r="J692" i="23"/>
  <c r="J690" i="23"/>
  <c r="I690" i="23"/>
  <c r="F690" i="23"/>
  <c r="E690" i="23"/>
  <c r="D690" i="23"/>
  <c r="C690" i="23"/>
  <c r="I688" i="23"/>
  <c r="J688" i="23"/>
  <c r="F688" i="23"/>
  <c r="E688" i="23"/>
  <c r="D688" i="23"/>
  <c r="C688" i="23"/>
  <c r="J686" i="23"/>
  <c r="J685" i="23" s="1"/>
  <c r="I686" i="23"/>
  <c r="F686" i="23"/>
  <c r="E686" i="23"/>
  <c r="D686" i="23"/>
  <c r="C686" i="23"/>
  <c r="C685" i="23" s="1"/>
  <c r="J682" i="23"/>
  <c r="I682" i="23"/>
  <c r="F682" i="23"/>
  <c r="E682" i="23"/>
  <c r="D682" i="23"/>
  <c r="D666" i="23" s="1"/>
  <c r="C682" i="23"/>
  <c r="J679" i="23"/>
  <c r="I679" i="23"/>
  <c r="F679" i="23"/>
  <c r="E679" i="23"/>
  <c r="D679" i="23"/>
  <c r="C679" i="23"/>
  <c r="J677" i="23"/>
  <c r="I677" i="23"/>
  <c r="F677" i="23"/>
  <c r="E677" i="23"/>
  <c r="D677" i="23"/>
  <c r="C677" i="23"/>
  <c r="J667" i="23"/>
  <c r="I667" i="23"/>
  <c r="F667" i="23"/>
  <c r="E667" i="23"/>
  <c r="D667" i="23"/>
  <c r="C667" i="23"/>
  <c r="J661" i="23"/>
  <c r="J660" i="23" s="1"/>
  <c r="I661" i="23"/>
  <c r="I660" i="23" s="1"/>
  <c r="F661" i="23"/>
  <c r="E661" i="23"/>
  <c r="E660" i="23" s="1"/>
  <c r="D661" i="23"/>
  <c r="D660" i="23" s="1"/>
  <c r="C661" i="23"/>
  <c r="C660" i="23" s="1"/>
  <c r="F660" i="23"/>
  <c r="J658" i="23"/>
  <c r="I658" i="23"/>
  <c r="F658" i="23"/>
  <c r="E658" i="23"/>
  <c r="D658" i="23"/>
  <c r="C658" i="23"/>
  <c r="J654" i="23"/>
  <c r="I654" i="23"/>
  <c r="F654" i="23"/>
  <c r="E654" i="23"/>
  <c r="D654" i="23"/>
  <c r="C654" i="23"/>
  <c r="J650" i="23"/>
  <c r="I650" i="23"/>
  <c r="I645" i="23" s="1"/>
  <c r="I640" i="23" s="1"/>
  <c r="F650" i="23"/>
  <c r="E650" i="23"/>
  <c r="D650" i="23"/>
  <c r="C650" i="23"/>
  <c r="J646" i="23"/>
  <c r="I646" i="23"/>
  <c r="F646" i="23"/>
  <c r="E646" i="23"/>
  <c r="E645" i="23" s="1"/>
  <c r="D646" i="23"/>
  <c r="C646" i="23"/>
  <c r="D645" i="23"/>
  <c r="D640" i="23" s="1"/>
  <c r="C645" i="23"/>
  <c r="J641" i="23"/>
  <c r="I641" i="23"/>
  <c r="F641" i="23"/>
  <c r="E641" i="23"/>
  <c r="D641" i="23"/>
  <c r="C641" i="23"/>
  <c r="E640" i="23"/>
  <c r="J636" i="23"/>
  <c r="I636" i="23"/>
  <c r="F636" i="23"/>
  <c r="E636" i="23"/>
  <c r="D636" i="23"/>
  <c r="C636" i="23"/>
  <c r="J634" i="23"/>
  <c r="I634" i="23"/>
  <c r="F634" i="23"/>
  <c r="E634" i="23"/>
  <c r="D634" i="23"/>
  <c r="C634" i="23"/>
  <c r="K633" i="23"/>
  <c r="J632" i="23"/>
  <c r="I632" i="23"/>
  <c r="F632" i="23"/>
  <c r="E632" i="23"/>
  <c r="D632" i="23"/>
  <c r="C632" i="23"/>
  <c r="J628" i="23"/>
  <c r="I628" i="23"/>
  <c r="F628" i="23"/>
  <c r="E628" i="23"/>
  <c r="D628" i="23"/>
  <c r="C628" i="23"/>
  <c r="J624" i="23"/>
  <c r="I624" i="23"/>
  <c r="F624" i="23"/>
  <c r="E624" i="23"/>
  <c r="D624" i="23"/>
  <c r="C624" i="23"/>
  <c r="I620" i="23"/>
  <c r="F620" i="23"/>
  <c r="E620" i="23"/>
  <c r="D620" i="23"/>
  <c r="C620" i="23"/>
  <c r="J616" i="23"/>
  <c r="I616" i="23"/>
  <c r="F616" i="23"/>
  <c r="E616" i="23"/>
  <c r="D616" i="23"/>
  <c r="C616" i="23"/>
  <c r="J612" i="23"/>
  <c r="I612" i="23"/>
  <c r="F612" i="23"/>
  <c r="E612" i="23"/>
  <c r="D612" i="23"/>
  <c r="C612" i="23"/>
  <c r="J608" i="23"/>
  <c r="I608" i="23"/>
  <c r="F608" i="23"/>
  <c r="E608" i="23"/>
  <c r="D608" i="23"/>
  <c r="C608" i="23"/>
  <c r="K606" i="23"/>
  <c r="J604" i="23"/>
  <c r="I604" i="23"/>
  <c r="F604" i="23"/>
  <c r="E604" i="23"/>
  <c r="D604" i="23"/>
  <c r="C604" i="23"/>
  <c r="K597" i="23"/>
  <c r="J596" i="23"/>
  <c r="J595" i="23" s="1"/>
  <c r="I596" i="23"/>
  <c r="I595" i="23" s="1"/>
  <c r="F596" i="23"/>
  <c r="F595" i="23" s="1"/>
  <c r="E596" i="23"/>
  <c r="D596" i="23"/>
  <c r="D595" i="23" s="1"/>
  <c r="C596" i="23"/>
  <c r="C595" i="23" s="1"/>
  <c r="E595" i="23"/>
  <c r="J593" i="23"/>
  <c r="I593" i="23"/>
  <c r="K593" i="23"/>
  <c r="M593" i="23" s="1"/>
  <c r="F593" i="23"/>
  <c r="E593" i="23"/>
  <c r="D593" i="23"/>
  <c r="C593" i="23"/>
  <c r="C590" i="23" s="1"/>
  <c r="J591" i="23"/>
  <c r="I591" i="23"/>
  <c r="I590" i="23" s="1"/>
  <c r="F591" i="23"/>
  <c r="E591" i="23"/>
  <c r="E590" i="23" s="1"/>
  <c r="D591" i="23"/>
  <c r="C591" i="23"/>
  <c r="K589" i="23"/>
  <c r="L589" i="23" s="1"/>
  <c r="K588" i="23"/>
  <c r="L588" i="23" s="1"/>
  <c r="J587" i="23"/>
  <c r="J586" i="23" s="1"/>
  <c r="I587" i="23"/>
  <c r="I586" i="23" s="1"/>
  <c r="F587" i="23"/>
  <c r="E587" i="23"/>
  <c r="E586" i="23" s="1"/>
  <c r="E585" i="23" s="1"/>
  <c r="E584" i="23" s="1"/>
  <c r="D587" i="23"/>
  <c r="D586" i="23" s="1"/>
  <c r="C587" i="23"/>
  <c r="F586" i="23"/>
  <c r="C586" i="23"/>
  <c r="J582" i="23"/>
  <c r="J581" i="23" s="1"/>
  <c r="I582" i="23"/>
  <c r="I581" i="23" s="1"/>
  <c r="F582" i="23"/>
  <c r="E582" i="23"/>
  <c r="E581" i="23" s="1"/>
  <c r="D582" i="23"/>
  <c r="D581" i="23" s="1"/>
  <c r="C582" i="23"/>
  <c r="C581" i="23" s="1"/>
  <c r="F581" i="23"/>
  <c r="J579" i="23"/>
  <c r="I579" i="23"/>
  <c r="F579" i="23"/>
  <c r="E579" i="23"/>
  <c r="D579" i="23"/>
  <c r="C579" i="23"/>
  <c r="J577" i="23"/>
  <c r="I577" i="23"/>
  <c r="K577" i="23" s="1"/>
  <c r="M577" i="23" s="1"/>
  <c r="F577" i="23"/>
  <c r="E577" i="23"/>
  <c r="D577" i="23"/>
  <c r="C577" i="23"/>
  <c r="J575" i="23"/>
  <c r="I575" i="23"/>
  <c r="F575" i="23"/>
  <c r="E575" i="23"/>
  <c r="D575" i="23"/>
  <c r="C575" i="23"/>
  <c r="K573" i="23"/>
  <c r="L573" i="23" s="1"/>
  <c r="J571" i="23"/>
  <c r="J570" i="23" s="1"/>
  <c r="I571" i="23"/>
  <c r="I570" i="23" s="1"/>
  <c r="F571" i="23"/>
  <c r="E571" i="23"/>
  <c r="E570" i="23" s="1"/>
  <c r="D571" i="23"/>
  <c r="D570" i="23" s="1"/>
  <c r="C571" i="23"/>
  <c r="F570" i="23"/>
  <c r="C570" i="23"/>
  <c r="K565" i="23"/>
  <c r="J561" i="23"/>
  <c r="I561" i="23"/>
  <c r="I560" i="23" s="1"/>
  <c r="I559" i="23" s="1"/>
  <c r="I558" i="23" s="1"/>
  <c r="I557" i="23" s="1"/>
  <c r="F561" i="23"/>
  <c r="J555" i="23"/>
  <c r="J554" i="23" s="1"/>
  <c r="J553" i="23" s="1"/>
  <c r="I555" i="23"/>
  <c r="I554" i="23" s="1"/>
  <c r="I553" i="23" s="1"/>
  <c r="F555" i="23"/>
  <c r="E555" i="23"/>
  <c r="E554" i="23" s="1"/>
  <c r="E553" i="23" s="1"/>
  <c r="D555" i="23"/>
  <c r="D554" i="23" s="1"/>
  <c r="D553" i="23" s="1"/>
  <c r="C555" i="23"/>
  <c r="C554" i="23" s="1"/>
  <c r="C553" i="23" s="1"/>
  <c r="F554" i="23"/>
  <c r="F553" i="23"/>
  <c r="J551" i="23"/>
  <c r="I551" i="23"/>
  <c r="F551" i="23"/>
  <c r="F548" i="23" s="1"/>
  <c r="F547" i="23" s="1"/>
  <c r="E551" i="23"/>
  <c r="D551" i="23"/>
  <c r="C551" i="23"/>
  <c r="J549" i="23"/>
  <c r="J548" i="23" s="1"/>
  <c r="J547" i="23" s="1"/>
  <c r="I549" i="23"/>
  <c r="F549" i="23"/>
  <c r="E549" i="23"/>
  <c r="D549" i="23"/>
  <c r="D548" i="23" s="1"/>
  <c r="D547" i="23" s="1"/>
  <c r="C549" i="23"/>
  <c r="C548" i="23"/>
  <c r="C547" i="23" s="1"/>
  <c r="K545" i="23"/>
  <c r="J544" i="23"/>
  <c r="J543" i="23" s="1"/>
  <c r="J542" i="23" s="1"/>
  <c r="I544" i="23"/>
  <c r="I543" i="23" s="1"/>
  <c r="I542" i="23" s="1"/>
  <c r="F544" i="23"/>
  <c r="E544" i="23"/>
  <c r="E543" i="23" s="1"/>
  <c r="E542" i="23" s="1"/>
  <c r="D544" i="23"/>
  <c r="C544" i="23"/>
  <c r="C543" i="23" s="1"/>
  <c r="C542" i="23" s="1"/>
  <c r="D543" i="23"/>
  <c r="D542" i="23" s="1"/>
  <c r="J539" i="23"/>
  <c r="J538" i="23" s="1"/>
  <c r="J537" i="23" s="1"/>
  <c r="I539" i="23"/>
  <c r="I538" i="23" s="1"/>
  <c r="F539" i="23"/>
  <c r="F538" i="23" s="1"/>
  <c r="F537" i="23" s="1"/>
  <c r="E539" i="23"/>
  <c r="D539" i="23"/>
  <c r="C539" i="23"/>
  <c r="C538" i="23" s="1"/>
  <c r="C537" i="23" s="1"/>
  <c r="E538" i="23"/>
  <c r="E537" i="23" s="1"/>
  <c r="D538" i="23"/>
  <c r="D537" i="23" s="1"/>
  <c r="M535" i="23"/>
  <c r="J534" i="23"/>
  <c r="I534" i="23"/>
  <c r="F534" i="23"/>
  <c r="E534" i="23"/>
  <c r="D534" i="23"/>
  <c r="C534" i="23"/>
  <c r="K533" i="23"/>
  <c r="L533" i="23" s="1"/>
  <c r="J531" i="23"/>
  <c r="I531" i="23"/>
  <c r="F531" i="23"/>
  <c r="E531" i="23"/>
  <c r="D531" i="23"/>
  <c r="C531" i="23"/>
  <c r="J529" i="23"/>
  <c r="I529" i="23"/>
  <c r="F529" i="23"/>
  <c r="E529" i="23"/>
  <c r="D529" i="23"/>
  <c r="C529" i="23"/>
  <c r="C528" i="23" s="1"/>
  <c r="C527" i="23" s="1"/>
  <c r="K525" i="23"/>
  <c r="J524" i="23"/>
  <c r="I524" i="23"/>
  <c r="F524" i="23"/>
  <c r="E524" i="23"/>
  <c r="D524" i="23"/>
  <c r="C524" i="23"/>
  <c r="J522" i="23"/>
  <c r="I522" i="23"/>
  <c r="I521" i="23" s="1"/>
  <c r="F522" i="23"/>
  <c r="E522" i="23"/>
  <c r="D522" i="23"/>
  <c r="C522" i="23"/>
  <c r="J519" i="23"/>
  <c r="J518" i="23" s="1"/>
  <c r="I519" i="23"/>
  <c r="I518" i="23" s="1"/>
  <c r="F519" i="23"/>
  <c r="E519" i="23"/>
  <c r="E518" i="23" s="1"/>
  <c r="D519" i="23"/>
  <c r="D518" i="23" s="1"/>
  <c r="C519" i="23"/>
  <c r="C518" i="23" s="1"/>
  <c r="J514" i="23"/>
  <c r="J513" i="23" s="1"/>
  <c r="J512" i="23" s="1"/>
  <c r="I514" i="23"/>
  <c r="F514" i="23"/>
  <c r="E514" i="23"/>
  <c r="E513" i="23" s="1"/>
  <c r="E512" i="23" s="1"/>
  <c r="D514" i="23"/>
  <c r="C514" i="23"/>
  <c r="I513" i="23"/>
  <c r="D513" i="23"/>
  <c r="D512" i="23" s="1"/>
  <c r="C513" i="23"/>
  <c r="C512" i="23" s="1"/>
  <c r="J510" i="23"/>
  <c r="I510" i="23"/>
  <c r="F510" i="23"/>
  <c r="F509" i="23" s="1"/>
  <c r="F508" i="23" s="1"/>
  <c r="E510" i="23"/>
  <c r="E509" i="23" s="1"/>
  <c r="E508" i="23" s="1"/>
  <c r="D510" i="23"/>
  <c r="D509" i="23" s="1"/>
  <c r="C510" i="23"/>
  <c r="C509" i="23" s="1"/>
  <c r="C508" i="23" s="1"/>
  <c r="J509" i="23"/>
  <c r="J508" i="23" s="1"/>
  <c r="D508" i="23"/>
  <c r="J506" i="23"/>
  <c r="J505" i="23" s="1"/>
  <c r="J504" i="23" s="1"/>
  <c r="I506" i="23"/>
  <c r="F506" i="23"/>
  <c r="E506" i="23"/>
  <c r="E505" i="23" s="1"/>
  <c r="E504" i="23" s="1"/>
  <c r="D506" i="23"/>
  <c r="C506" i="23"/>
  <c r="C505" i="23" s="1"/>
  <c r="C504" i="23" s="1"/>
  <c r="F505" i="23"/>
  <c r="F504" i="23" s="1"/>
  <c r="D505" i="23"/>
  <c r="D504" i="23" s="1"/>
  <c r="J501" i="23"/>
  <c r="J500" i="23" s="1"/>
  <c r="J499" i="23" s="1"/>
  <c r="I501" i="23"/>
  <c r="F501" i="23"/>
  <c r="E501" i="23"/>
  <c r="E500" i="23" s="1"/>
  <c r="E499" i="23" s="1"/>
  <c r="D501" i="23"/>
  <c r="C501" i="23"/>
  <c r="C500" i="23" s="1"/>
  <c r="C499" i="23" s="1"/>
  <c r="F500" i="23"/>
  <c r="F499" i="23" s="1"/>
  <c r="D500" i="23"/>
  <c r="D499" i="23" s="1"/>
  <c r="J497" i="23"/>
  <c r="J496" i="23" s="1"/>
  <c r="J495" i="23" s="1"/>
  <c r="I497" i="23"/>
  <c r="I496" i="23" s="1"/>
  <c r="F497" i="23"/>
  <c r="E497" i="23"/>
  <c r="E496" i="23" s="1"/>
  <c r="E495" i="23" s="1"/>
  <c r="D497" i="23"/>
  <c r="D496" i="23" s="1"/>
  <c r="D495" i="23" s="1"/>
  <c r="C497" i="23"/>
  <c r="C496" i="23" s="1"/>
  <c r="C495" i="23" s="1"/>
  <c r="K493" i="23"/>
  <c r="L493" i="23" s="1"/>
  <c r="J492" i="23"/>
  <c r="I492" i="23"/>
  <c r="I491" i="23" s="1"/>
  <c r="I490" i="23" s="1"/>
  <c r="F492" i="23"/>
  <c r="F491" i="23" s="1"/>
  <c r="F490" i="23" s="1"/>
  <c r="E492" i="23"/>
  <c r="E491" i="23" s="1"/>
  <c r="E490" i="23" s="1"/>
  <c r="D492" i="23"/>
  <c r="D491" i="23" s="1"/>
  <c r="D490" i="23" s="1"/>
  <c r="C492" i="23"/>
  <c r="C491" i="23"/>
  <c r="C490" i="23" s="1"/>
  <c r="J487" i="23"/>
  <c r="I487" i="23"/>
  <c r="I486" i="23" s="1"/>
  <c r="I485" i="23" s="1"/>
  <c r="F487" i="23"/>
  <c r="E487" i="23"/>
  <c r="E486" i="23" s="1"/>
  <c r="E485" i="23" s="1"/>
  <c r="D487" i="23"/>
  <c r="D486" i="23" s="1"/>
  <c r="D485" i="23" s="1"/>
  <c r="C487" i="23"/>
  <c r="C486" i="23" s="1"/>
  <c r="C485" i="23" s="1"/>
  <c r="F486" i="23"/>
  <c r="F485" i="23" s="1"/>
  <c r="J483" i="23"/>
  <c r="J482" i="23" s="1"/>
  <c r="J481" i="23" s="1"/>
  <c r="I483" i="23"/>
  <c r="I482" i="23" s="1"/>
  <c r="I481" i="23" s="1"/>
  <c r="F483" i="23"/>
  <c r="F482" i="23" s="1"/>
  <c r="F481" i="23" s="1"/>
  <c r="E483" i="23"/>
  <c r="E482" i="23" s="1"/>
  <c r="E481" i="23" s="1"/>
  <c r="D483" i="23"/>
  <c r="D482" i="23" s="1"/>
  <c r="D481" i="23" s="1"/>
  <c r="C483" i="23"/>
  <c r="C482" i="23" s="1"/>
  <c r="C481" i="23" s="1"/>
  <c r="J478" i="23"/>
  <c r="J477" i="23" s="1"/>
  <c r="J476" i="23" s="1"/>
  <c r="I478" i="23"/>
  <c r="I477" i="23" s="1"/>
  <c r="I476" i="23" s="1"/>
  <c r="F478" i="23"/>
  <c r="E478" i="23"/>
  <c r="E477" i="23" s="1"/>
  <c r="D478" i="23"/>
  <c r="D477" i="23" s="1"/>
  <c r="D476" i="23" s="1"/>
  <c r="C478" i="23"/>
  <c r="C477" i="23" s="1"/>
  <c r="C476" i="23" s="1"/>
  <c r="E476" i="23"/>
  <c r="K474" i="23"/>
  <c r="J473" i="23"/>
  <c r="J472" i="23" s="1"/>
  <c r="J471" i="23" s="1"/>
  <c r="I473" i="23"/>
  <c r="K473" i="23" s="1"/>
  <c r="F473" i="23"/>
  <c r="E473" i="23"/>
  <c r="E472" i="23" s="1"/>
  <c r="D473" i="23"/>
  <c r="D472" i="23" s="1"/>
  <c r="D471" i="23" s="1"/>
  <c r="C473" i="23"/>
  <c r="C472" i="23" s="1"/>
  <c r="C471" i="23" s="1"/>
  <c r="I472" i="23"/>
  <c r="I471" i="23" s="1"/>
  <c r="E471" i="23"/>
  <c r="J469" i="23"/>
  <c r="J468" i="23" s="1"/>
  <c r="J467" i="23" s="1"/>
  <c r="I469" i="23"/>
  <c r="F469" i="23"/>
  <c r="F468" i="23" s="1"/>
  <c r="F467" i="23" s="1"/>
  <c r="E469" i="23"/>
  <c r="D469" i="23"/>
  <c r="D468" i="23" s="1"/>
  <c r="D467" i="23" s="1"/>
  <c r="C469" i="23"/>
  <c r="C468" i="23" s="1"/>
  <c r="C467" i="23" s="1"/>
  <c r="E468" i="23"/>
  <c r="E467" i="23" s="1"/>
  <c r="J465" i="23"/>
  <c r="I465" i="23"/>
  <c r="F465" i="23"/>
  <c r="E465" i="23"/>
  <c r="D465" i="23"/>
  <c r="C465" i="23"/>
  <c r="J462" i="23"/>
  <c r="I462" i="23"/>
  <c r="I461" i="23" s="1"/>
  <c r="I460" i="23" s="1"/>
  <c r="F462" i="23"/>
  <c r="E462" i="23"/>
  <c r="D462" i="23"/>
  <c r="C462" i="23"/>
  <c r="C461" i="23" s="1"/>
  <c r="C460" i="23" s="1"/>
  <c r="J457" i="23"/>
  <c r="I457" i="23"/>
  <c r="F457" i="23"/>
  <c r="F456" i="23" s="1"/>
  <c r="F455" i="23" s="1"/>
  <c r="E457" i="23"/>
  <c r="E456" i="23" s="1"/>
  <c r="E455" i="23" s="1"/>
  <c r="D457" i="23"/>
  <c r="D456" i="23" s="1"/>
  <c r="C457" i="23"/>
  <c r="C456" i="23" s="1"/>
  <c r="C455" i="23" s="1"/>
  <c r="J456" i="23"/>
  <c r="J455" i="23" s="1"/>
  <c r="D455" i="23"/>
  <c r="J453" i="23"/>
  <c r="I453" i="23"/>
  <c r="F453" i="23"/>
  <c r="F448" i="23" s="1"/>
  <c r="F447" i="23" s="1"/>
  <c r="E453" i="23"/>
  <c r="D453" i="23"/>
  <c r="C453" i="23"/>
  <c r="J451" i="23"/>
  <c r="I451" i="23"/>
  <c r="F451" i="23"/>
  <c r="E451" i="23"/>
  <c r="D451" i="23"/>
  <c r="C451" i="23"/>
  <c r="K450" i="23"/>
  <c r="J449" i="23"/>
  <c r="I449" i="23"/>
  <c r="F449" i="23"/>
  <c r="E449" i="23"/>
  <c r="D449" i="23"/>
  <c r="C449" i="23"/>
  <c r="K445" i="23"/>
  <c r="J444" i="23"/>
  <c r="I444" i="23"/>
  <c r="I443" i="23" s="1"/>
  <c r="F444" i="23"/>
  <c r="F443" i="23" s="1"/>
  <c r="E444" i="23"/>
  <c r="D444" i="23"/>
  <c r="C444" i="23"/>
  <c r="C443" i="23" s="1"/>
  <c r="C442" i="23" s="1"/>
  <c r="J443" i="23"/>
  <c r="J442" i="23" s="1"/>
  <c r="E443" i="23"/>
  <c r="E442" i="23" s="1"/>
  <c r="D443" i="23"/>
  <c r="D442" i="23" s="1"/>
  <c r="F442" i="23"/>
  <c r="J439" i="23"/>
  <c r="J438" i="23" s="1"/>
  <c r="J437" i="23" s="1"/>
  <c r="I439" i="23"/>
  <c r="I438" i="23" s="1"/>
  <c r="F439" i="23"/>
  <c r="E439" i="23"/>
  <c r="E438" i="23" s="1"/>
  <c r="E437" i="23" s="1"/>
  <c r="D439" i="23"/>
  <c r="D438" i="23" s="1"/>
  <c r="D437" i="23" s="1"/>
  <c r="C439" i="23"/>
  <c r="C438" i="23" s="1"/>
  <c r="C437" i="23" s="1"/>
  <c r="J435" i="23"/>
  <c r="J434" i="23" s="1"/>
  <c r="J433" i="23" s="1"/>
  <c r="I435" i="23"/>
  <c r="F435" i="23"/>
  <c r="E435" i="23"/>
  <c r="E434" i="23" s="1"/>
  <c r="D435" i="23"/>
  <c r="D434" i="23" s="1"/>
  <c r="C435" i="23"/>
  <c r="C434" i="23" s="1"/>
  <c r="C433" i="23" s="1"/>
  <c r="F434" i="23"/>
  <c r="F433" i="23" s="1"/>
  <c r="E433" i="23"/>
  <c r="D433" i="23"/>
  <c r="J430" i="23"/>
  <c r="J429" i="23" s="1"/>
  <c r="J428" i="23" s="1"/>
  <c r="I430" i="23"/>
  <c r="F430" i="23"/>
  <c r="F429" i="23" s="1"/>
  <c r="E430" i="23"/>
  <c r="E429" i="23" s="1"/>
  <c r="E428" i="23" s="1"/>
  <c r="D430" i="23"/>
  <c r="D429" i="23" s="1"/>
  <c r="D428" i="23" s="1"/>
  <c r="C430" i="23"/>
  <c r="C429" i="23" s="1"/>
  <c r="I429" i="23"/>
  <c r="I428" i="23" s="1"/>
  <c r="F428" i="23"/>
  <c r="C428" i="23"/>
  <c r="J425" i="23"/>
  <c r="I425" i="23"/>
  <c r="F425" i="23"/>
  <c r="E425" i="23"/>
  <c r="D425" i="23"/>
  <c r="C425" i="23"/>
  <c r="C424" i="23" s="1"/>
  <c r="C423" i="23" s="1"/>
  <c r="J424" i="23"/>
  <c r="J423" i="23" s="1"/>
  <c r="E424" i="23"/>
  <c r="E423" i="23" s="1"/>
  <c r="D424" i="23"/>
  <c r="D423" i="23" s="1"/>
  <c r="J421" i="23"/>
  <c r="K421" i="23" s="1"/>
  <c r="M421" i="23" s="1"/>
  <c r="I421" i="23"/>
  <c r="F421" i="23"/>
  <c r="E421" i="23"/>
  <c r="D421" i="23"/>
  <c r="C421" i="23"/>
  <c r="K419" i="23"/>
  <c r="M419" i="23" s="1"/>
  <c r="J418" i="23"/>
  <c r="I418" i="23"/>
  <c r="K418" i="23" s="1"/>
  <c r="F418" i="23"/>
  <c r="E418" i="23"/>
  <c r="D418" i="23"/>
  <c r="C418" i="23"/>
  <c r="K417" i="23"/>
  <c r="L417" i="23" s="1"/>
  <c r="J413" i="23"/>
  <c r="I413" i="23"/>
  <c r="I409" i="23" s="1"/>
  <c r="F413" i="23"/>
  <c r="E413" i="23"/>
  <c r="D413" i="23"/>
  <c r="C413" i="23"/>
  <c r="J410" i="23"/>
  <c r="I410" i="23"/>
  <c r="F410" i="23"/>
  <c r="E410" i="23"/>
  <c r="D410" i="23"/>
  <c r="C410" i="23"/>
  <c r="J406" i="23"/>
  <c r="J405" i="23" s="1"/>
  <c r="I406" i="23"/>
  <c r="F406" i="23"/>
  <c r="E406" i="23"/>
  <c r="E405" i="23" s="1"/>
  <c r="D406" i="23"/>
  <c r="D405" i="23" s="1"/>
  <c r="C406" i="23"/>
  <c r="C405" i="23" s="1"/>
  <c r="F405" i="23"/>
  <c r="J403" i="23"/>
  <c r="J402" i="23" s="1"/>
  <c r="J401" i="23" s="1"/>
  <c r="I403" i="23"/>
  <c r="F403" i="23"/>
  <c r="E403" i="23"/>
  <c r="E402" i="23" s="1"/>
  <c r="D403" i="23"/>
  <c r="D402" i="23" s="1"/>
  <c r="C403" i="23"/>
  <c r="C402" i="23" s="1"/>
  <c r="F402" i="23"/>
  <c r="J398" i="23"/>
  <c r="J397" i="23" s="1"/>
  <c r="J396" i="23" s="1"/>
  <c r="I398" i="23"/>
  <c r="F398" i="23"/>
  <c r="E398" i="23"/>
  <c r="E397" i="23" s="1"/>
  <c r="E396" i="23" s="1"/>
  <c r="D398" i="23"/>
  <c r="D397" i="23" s="1"/>
  <c r="D396" i="23" s="1"/>
  <c r="C398" i="23"/>
  <c r="C397" i="23" s="1"/>
  <c r="C396" i="23" s="1"/>
  <c r="F397" i="23"/>
  <c r="F396" i="23" s="1"/>
  <c r="J394" i="23"/>
  <c r="I394" i="23"/>
  <c r="F394" i="23"/>
  <c r="E394" i="23"/>
  <c r="D394" i="23"/>
  <c r="C394" i="23"/>
  <c r="K393" i="23"/>
  <c r="L393" i="23" s="1"/>
  <c r="J392" i="23"/>
  <c r="J391" i="23" s="1"/>
  <c r="J390" i="23" s="1"/>
  <c r="I392" i="23"/>
  <c r="F392" i="23"/>
  <c r="E392" i="23"/>
  <c r="D392" i="23"/>
  <c r="D391" i="23" s="1"/>
  <c r="D390" i="23" s="1"/>
  <c r="C392" i="23"/>
  <c r="C391" i="23"/>
  <c r="C390" i="23" s="1"/>
  <c r="K389" i="23"/>
  <c r="J388" i="23"/>
  <c r="I388" i="23"/>
  <c r="I387" i="23" s="1"/>
  <c r="I386" i="23" s="1"/>
  <c r="F388" i="23"/>
  <c r="F387" i="23" s="1"/>
  <c r="F386" i="23" s="1"/>
  <c r="E388" i="23"/>
  <c r="E387" i="23" s="1"/>
  <c r="E386" i="23" s="1"/>
  <c r="D388" i="23"/>
  <c r="D387" i="23" s="1"/>
  <c r="D386" i="23" s="1"/>
  <c r="C388" i="23"/>
  <c r="C387" i="23" s="1"/>
  <c r="C386" i="23" s="1"/>
  <c r="J387" i="23"/>
  <c r="J386" i="23" s="1"/>
  <c r="J383" i="23"/>
  <c r="J382" i="23" s="1"/>
  <c r="J381" i="23" s="1"/>
  <c r="I383" i="23"/>
  <c r="I382" i="23" s="1"/>
  <c r="I381" i="23" s="1"/>
  <c r="F383" i="23"/>
  <c r="E383" i="23"/>
  <c r="E382" i="23" s="1"/>
  <c r="E381" i="23" s="1"/>
  <c r="D383" i="23"/>
  <c r="C383" i="23"/>
  <c r="C382" i="23" s="1"/>
  <c r="C381" i="23" s="1"/>
  <c r="D382" i="23"/>
  <c r="D381" i="23" s="1"/>
  <c r="J379" i="23"/>
  <c r="J378" i="23" s="1"/>
  <c r="J377" i="23" s="1"/>
  <c r="I379" i="23"/>
  <c r="I378" i="23" s="1"/>
  <c r="F379" i="23"/>
  <c r="F378" i="23" s="1"/>
  <c r="E379" i="23"/>
  <c r="E378" i="23" s="1"/>
  <c r="D379" i="23"/>
  <c r="D378" i="23" s="1"/>
  <c r="D377" i="23" s="1"/>
  <c r="C379" i="23"/>
  <c r="C378" i="23" s="1"/>
  <c r="C377" i="23" s="1"/>
  <c r="E377" i="23"/>
  <c r="J375" i="23"/>
  <c r="J374" i="23" s="1"/>
  <c r="J373" i="23" s="1"/>
  <c r="K373" i="23" s="1"/>
  <c r="I375" i="23"/>
  <c r="I374" i="23" s="1"/>
  <c r="I373" i="23" s="1"/>
  <c r="F375" i="23"/>
  <c r="E375" i="23"/>
  <c r="D375" i="23"/>
  <c r="C375" i="23"/>
  <c r="C374" i="23" s="1"/>
  <c r="C373" i="23" s="1"/>
  <c r="E374" i="23"/>
  <c r="E373" i="23" s="1"/>
  <c r="D374" i="23"/>
  <c r="D373" i="23" s="1"/>
  <c r="J370" i="23"/>
  <c r="J369" i="23" s="1"/>
  <c r="J368" i="23" s="1"/>
  <c r="I370" i="23"/>
  <c r="I369" i="23" s="1"/>
  <c r="F370" i="23"/>
  <c r="E370" i="23"/>
  <c r="D370" i="23"/>
  <c r="D369" i="23" s="1"/>
  <c r="D368" i="23" s="1"/>
  <c r="C370" i="23"/>
  <c r="C369" i="23" s="1"/>
  <c r="F369" i="23"/>
  <c r="E369" i="23"/>
  <c r="E368" i="23" s="1"/>
  <c r="C368" i="23"/>
  <c r="I366" i="23"/>
  <c r="I365" i="23" s="1"/>
  <c r="I364" i="23" s="1"/>
  <c r="J366" i="23"/>
  <c r="F366" i="23"/>
  <c r="F365" i="23" s="1"/>
  <c r="E366" i="23"/>
  <c r="E365" i="23" s="1"/>
  <c r="E364" i="23" s="1"/>
  <c r="D366" i="23"/>
  <c r="C366" i="23"/>
  <c r="C365" i="23" s="1"/>
  <c r="C364" i="23" s="1"/>
  <c r="J365" i="23"/>
  <c r="J364" i="23" s="1"/>
  <c r="D365" i="23"/>
  <c r="D364" i="23" s="1"/>
  <c r="J361" i="23"/>
  <c r="J360" i="23" s="1"/>
  <c r="J359" i="23" s="1"/>
  <c r="F361" i="23"/>
  <c r="F360" i="23" s="1"/>
  <c r="F359" i="23" s="1"/>
  <c r="E361" i="23"/>
  <c r="D361" i="23"/>
  <c r="D360" i="23" s="1"/>
  <c r="D359" i="23" s="1"/>
  <c r="C361" i="23"/>
  <c r="C360" i="23" s="1"/>
  <c r="C359" i="23" s="1"/>
  <c r="E360" i="23"/>
  <c r="E359" i="23" s="1"/>
  <c r="E358" i="23" s="1"/>
  <c r="K357" i="23"/>
  <c r="M357" i="23" s="1"/>
  <c r="J356" i="23"/>
  <c r="I356" i="23"/>
  <c r="K356" i="23" s="1"/>
  <c r="F356" i="23"/>
  <c r="F355" i="23" s="1"/>
  <c r="E356" i="23"/>
  <c r="D356" i="23"/>
  <c r="C356" i="23"/>
  <c r="C355" i="23" s="1"/>
  <c r="C354" i="23" s="1"/>
  <c r="J355" i="23"/>
  <c r="J354" i="23" s="1"/>
  <c r="E355" i="23"/>
  <c r="E354" i="23" s="1"/>
  <c r="D355" i="23"/>
  <c r="D354" i="23" s="1"/>
  <c r="F354" i="23"/>
  <c r="K353" i="23"/>
  <c r="L353" i="23" s="1"/>
  <c r="J352" i="23"/>
  <c r="I352" i="23"/>
  <c r="F352" i="23"/>
  <c r="E352" i="23"/>
  <c r="D352" i="23"/>
  <c r="C352" i="23"/>
  <c r="J350" i="23"/>
  <c r="I350" i="23"/>
  <c r="F350" i="23"/>
  <c r="E350" i="23"/>
  <c r="D350" i="23"/>
  <c r="D349" i="23" s="1"/>
  <c r="D348" i="23" s="1"/>
  <c r="C350" i="23"/>
  <c r="J346" i="23"/>
  <c r="I346" i="23"/>
  <c r="F346" i="23"/>
  <c r="E346" i="23"/>
  <c r="D346" i="23"/>
  <c r="D343" i="23" s="1"/>
  <c r="C346" i="23"/>
  <c r="K345" i="23"/>
  <c r="M345" i="23" s="1"/>
  <c r="J344" i="23"/>
  <c r="I344" i="23"/>
  <c r="F344" i="23"/>
  <c r="E344" i="23"/>
  <c r="D344" i="23"/>
  <c r="C344" i="23"/>
  <c r="C343" i="23" s="1"/>
  <c r="K342" i="23"/>
  <c r="M342" i="23" s="1"/>
  <c r="J341" i="23"/>
  <c r="J340" i="23" s="1"/>
  <c r="I341" i="23"/>
  <c r="I340" i="23" s="1"/>
  <c r="F341" i="23"/>
  <c r="F340" i="23" s="1"/>
  <c r="E341" i="23"/>
  <c r="D341" i="23"/>
  <c r="D340" i="23" s="1"/>
  <c r="C341" i="23"/>
  <c r="C340" i="23" s="1"/>
  <c r="E340" i="23"/>
  <c r="K337" i="23"/>
  <c r="J336" i="23"/>
  <c r="J335" i="23" s="1"/>
  <c r="J334" i="23" s="1"/>
  <c r="I336" i="23"/>
  <c r="I335" i="23" s="1"/>
  <c r="I334" i="23" s="1"/>
  <c r="F336" i="23"/>
  <c r="F335" i="23" s="1"/>
  <c r="F334" i="23" s="1"/>
  <c r="E336" i="23"/>
  <c r="E335" i="23" s="1"/>
  <c r="E334" i="23" s="1"/>
  <c r="D336" i="23"/>
  <c r="D335" i="23" s="1"/>
  <c r="D334" i="23" s="1"/>
  <c r="C336" i="23"/>
  <c r="C335" i="23" s="1"/>
  <c r="C334" i="23" s="1"/>
  <c r="K333" i="23"/>
  <c r="L333" i="23" s="1"/>
  <c r="J332" i="23"/>
  <c r="I332" i="23"/>
  <c r="K332" i="23" s="1"/>
  <c r="M332" i="23" s="1"/>
  <c r="F332" i="23"/>
  <c r="E332" i="23"/>
  <c r="D332" i="23"/>
  <c r="C332" i="23"/>
  <c r="J330" i="23"/>
  <c r="J329" i="23" s="1"/>
  <c r="J328" i="23" s="1"/>
  <c r="I330" i="23"/>
  <c r="F330" i="23"/>
  <c r="E330" i="23"/>
  <c r="E329" i="23" s="1"/>
  <c r="E328" i="23" s="1"/>
  <c r="D330" i="23"/>
  <c r="C330" i="23"/>
  <c r="J325" i="23"/>
  <c r="J324" i="23" s="1"/>
  <c r="I325" i="23"/>
  <c r="I324" i="23" s="1"/>
  <c r="I323" i="23" s="1"/>
  <c r="F325" i="23"/>
  <c r="E325" i="23"/>
  <c r="E324" i="23" s="1"/>
  <c r="D325" i="23"/>
  <c r="D324" i="23" s="1"/>
  <c r="D323" i="23" s="1"/>
  <c r="C325" i="23"/>
  <c r="C324" i="23" s="1"/>
  <c r="C323" i="23" s="1"/>
  <c r="F324" i="23"/>
  <c r="F323" i="23" s="1"/>
  <c r="E323" i="23"/>
  <c r="K321" i="23"/>
  <c r="J320" i="23"/>
  <c r="J319" i="23" s="1"/>
  <c r="I320" i="23"/>
  <c r="I319" i="23" s="1"/>
  <c r="I318" i="23" s="1"/>
  <c r="F320" i="23"/>
  <c r="E320" i="23"/>
  <c r="E319" i="23" s="1"/>
  <c r="E318" i="23" s="1"/>
  <c r="D320" i="23"/>
  <c r="D319" i="23" s="1"/>
  <c r="D318" i="23" s="1"/>
  <c r="C320" i="23"/>
  <c r="C319" i="23" s="1"/>
  <c r="C318" i="23" s="1"/>
  <c r="F319" i="23"/>
  <c r="J318" i="23"/>
  <c r="K317" i="23"/>
  <c r="M317" i="23" s="1"/>
  <c r="J316" i="23"/>
  <c r="I316" i="23"/>
  <c r="I313" i="23" s="1"/>
  <c r="I312" i="23" s="1"/>
  <c r="F316" i="23"/>
  <c r="E316" i="23"/>
  <c r="D316" i="23"/>
  <c r="C316" i="23"/>
  <c r="C313" i="23" s="1"/>
  <c r="C312" i="23" s="1"/>
  <c r="J314" i="23"/>
  <c r="F314" i="23"/>
  <c r="E314" i="23"/>
  <c r="D314" i="23"/>
  <c r="C314" i="23"/>
  <c r="K311" i="23"/>
  <c r="M311" i="23" s="1"/>
  <c r="J309" i="23"/>
  <c r="J308" i="23" s="1"/>
  <c r="J307" i="23" s="1"/>
  <c r="I309" i="23"/>
  <c r="I308" i="23" s="1"/>
  <c r="I307" i="23" s="1"/>
  <c r="F309" i="23"/>
  <c r="F308" i="23" s="1"/>
  <c r="E309" i="23"/>
  <c r="E308" i="23" s="1"/>
  <c r="E307" i="23" s="1"/>
  <c r="D309" i="23"/>
  <c r="D308" i="23" s="1"/>
  <c r="D307" i="23" s="1"/>
  <c r="C309" i="23"/>
  <c r="C308" i="23" s="1"/>
  <c r="C307" i="23" s="1"/>
  <c r="K305" i="23"/>
  <c r="M305" i="23" s="1"/>
  <c r="J304" i="23"/>
  <c r="J303" i="23" s="1"/>
  <c r="J302" i="23" s="1"/>
  <c r="I304" i="23"/>
  <c r="F304" i="23"/>
  <c r="F303" i="23" s="1"/>
  <c r="F302" i="23" s="1"/>
  <c r="E304" i="23"/>
  <c r="E303" i="23" s="1"/>
  <c r="E302" i="23" s="1"/>
  <c r="D304" i="23"/>
  <c r="D303" i="23" s="1"/>
  <c r="D302" i="23" s="1"/>
  <c r="C304" i="23"/>
  <c r="C303" i="23" s="1"/>
  <c r="I303" i="23"/>
  <c r="I302" i="23" s="1"/>
  <c r="C302" i="23"/>
  <c r="K301" i="23"/>
  <c r="L301" i="23" s="1"/>
  <c r="J300" i="23"/>
  <c r="J299" i="23" s="1"/>
  <c r="I300" i="23"/>
  <c r="I299" i="23" s="1"/>
  <c r="I298" i="23" s="1"/>
  <c r="F300" i="23"/>
  <c r="F299" i="23" s="1"/>
  <c r="F298" i="23" s="1"/>
  <c r="E300" i="23"/>
  <c r="E299" i="23" s="1"/>
  <c r="E298" i="23" s="1"/>
  <c r="D300" i="23"/>
  <c r="D299" i="23" s="1"/>
  <c r="D298" i="23" s="1"/>
  <c r="C300" i="23"/>
  <c r="C299" i="23" s="1"/>
  <c r="C298" i="23" s="1"/>
  <c r="J298" i="23"/>
  <c r="K297" i="23"/>
  <c r="M297" i="23" s="1"/>
  <c r="J295" i="23"/>
  <c r="J294" i="23" s="1"/>
  <c r="J293" i="23" s="1"/>
  <c r="I295" i="23"/>
  <c r="I294" i="23" s="1"/>
  <c r="I293" i="23" s="1"/>
  <c r="F295" i="23"/>
  <c r="E295" i="23"/>
  <c r="D295" i="23"/>
  <c r="D294" i="23" s="1"/>
  <c r="D293" i="23" s="1"/>
  <c r="C295" i="23"/>
  <c r="C294" i="23" s="1"/>
  <c r="C293" i="23" s="1"/>
  <c r="E294" i="23"/>
  <c r="E293" i="23" s="1"/>
  <c r="E292" i="23" s="1"/>
  <c r="J290" i="23"/>
  <c r="J289" i="23" s="1"/>
  <c r="J288" i="23" s="1"/>
  <c r="I290" i="23"/>
  <c r="I289" i="23" s="1"/>
  <c r="I288" i="23" s="1"/>
  <c r="F290" i="23"/>
  <c r="F289" i="23" s="1"/>
  <c r="F288" i="23" s="1"/>
  <c r="E290" i="23"/>
  <c r="E289" i="23" s="1"/>
  <c r="E288" i="23" s="1"/>
  <c r="D290" i="23"/>
  <c r="D289" i="23" s="1"/>
  <c r="D288" i="23" s="1"/>
  <c r="C290" i="23"/>
  <c r="C289" i="23" s="1"/>
  <c r="C288" i="23" s="1"/>
  <c r="J286" i="23"/>
  <c r="J285" i="23" s="1"/>
  <c r="I286" i="23"/>
  <c r="I285" i="23" s="1"/>
  <c r="I284" i="23" s="1"/>
  <c r="F286" i="23"/>
  <c r="E286" i="23"/>
  <c r="E285" i="23" s="1"/>
  <c r="E284" i="23" s="1"/>
  <c r="D286" i="23"/>
  <c r="D285" i="23" s="1"/>
  <c r="D284" i="23" s="1"/>
  <c r="C286" i="23"/>
  <c r="F285" i="23"/>
  <c r="F284" i="23" s="1"/>
  <c r="C285" i="23"/>
  <c r="C284" i="23" s="1"/>
  <c r="J284" i="23"/>
  <c r="J281" i="23"/>
  <c r="I281" i="23"/>
  <c r="F281" i="23"/>
  <c r="F280" i="23" s="1"/>
  <c r="E281" i="23"/>
  <c r="D281" i="23"/>
  <c r="C281" i="23"/>
  <c r="C280" i="23" s="1"/>
  <c r="C279" i="23" s="1"/>
  <c r="J280" i="23"/>
  <c r="J279" i="23" s="1"/>
  <c r="E280" i="23"/>
  <c r="E279" i="23" s="1"/>
  <c r="D280" i="23"/>
  <c r="D279" i="23" s="1"/>
  <c r="K277" i="23"/>
  <c r="M277" i="23" s="1"/>
  <c r="J276" i="23"/>
  <c r="J275" i="23" s="1"/>
  <c r="J274" i="23" s="1"/>
  <c r="I276" i="23"/>
  <c r="I275" i="23" s="1"/>
  <c r="F276" i="23"/>
  <c r="F275" i="23" s="1"/>
  <c r="F274" i="23" s="1"/>
  <c r="E276" i="23"/>
  <c r="E275" i="23" s="1"/>
  <c r="E274" i="23" s="1"/>
  <c r="D276" i="23"/>
  <c r="D275" i="23" s="1"/>
  <c r="D274" i="23" s="1"/>
  <c r="C276" i="23"/>
  <c r="C275" i="23" s="1"/>
  <c r="C274" i="23" s="1"/>
  <c r="K273" i="23"/>
  <c r="J272" i="23"/>
  <c r="I272" i="23"/>
  <c r="F272" i="23"/>
  <c r="E272" i="23"/>
  <c r="D272" i="23"/>
  <c r="C272" i="23"/>
  <c r="I270" i="23"/>
  <c r="F270" i="23"/>
  <c r="F266" i="23" s="1"/>
  <c r="E270" i="23"/>
  <c r="D270" i="23"/>
  <c r="C270" i="23"/>
  <c r="K269" i="23"/>
  <c r="J267" i="23"/>
  <c r="K267" i="23" s="1"/>
  <c r="M267" i="23" s="1"/>
  <c r="I267" i="23"/>
  <c r="F267" i="23"/>
  <c r="E267" i="23"/>
  <c r="D267" i="23"/>
  <c r="C267" i="23"/>
  <c r="J263" i="23"/>
  <c r="I263" i="23"/>
  <c r="F263" i="23"/>
  <c r="E263" i="23"/>
  <c r="D263" i="23"/>
  <c r="C263" i="23"/>
  <c r="K262" i="23"/>
  <c r="J261" i="23"/>
  <c r="J260" i="23" s="1"/>
  <c r="I261" i="23"/>
  <c r="F261" i="23"/>
  <c r="E261" i="23"/>
  <c r="D261" i="23"/>
  <c r="D260" i="23" s="1"/>
  <c r="C261" i="23"/>
  <c r="F260" i="23"/>
  <c r="J258" i="23"/>
  <c r="J257" i="23" s="1"/>
  <c r="I258" i="23"/>
  <c r="I257" i="23" s="1"/>
  <c r="F258" i="23"/>
  <c r="E258" i="23"/>
  <c r="E257" i="23" s="1"/>
  <c r="D258" i="23"/>
  <c r="D257" i="23" s="1"/>
  <c r="C258" i="23"/>
  <c r="C257" i="23" s="1"/>
  <c r="F257" i="23"/>
  <c r="J253" i="23"/>
  <c r="I253" i="23"/>
  <c r="I252" i="23" s="1"/>
  <c r="I251" i="23" s="1"/>
  <c r="F253" i="23"/>
  <c r="F252" i="23" s="1"/>
  <c r="E253" i="23"/>
  <c r="D253" i="23"/>
  <c r="D252" i="23" s="1"/>
  <c r="D251" i="23" s="1"/>
  <c r="C253" i="23"/>
  <c r="C252" i="23" s="1"/>
  <c r="C251" i="23" s="1"/>
  <c r="J252" i="23"/>
  <c r="E252" i="23"/>
  <c r="E251" i="23" s="1"/>
  <c r="K250" i="23"/>
  <c r="I249" i="23"/>
  <c r="K249" i="23" s="1"/>
  <c r="M249" i="23" s="1"/>
  <c r="J249" i="23"/>
  <c r="F249" i="23"/>
  <c r="E249" i="23"/>
  <c r="D249" i="23"/>
  <c r="C249" i="23"/>
  <c r="I247" i="23"/>
  <c r="J247" i="23"/>
  <c r="F247" i="23"/>
  <c r="E247" i="23"/>
  <c r="D247" i="23"/>
  <c r="C247" i="23"/>
  <c r="D246" i="23"/>
  <c r="D245" i="23" s="1"/>
  <c r="J243" i="23"/>
  <c r="J242" i="23" s="1"/>
  <c r="I243" i="23"/>
  <c r="F243" i="23"/>
  <c r="E243" i="23"/>
  <c r="E242" i="23" s="1"/>
  <c r="D243" i="23"/>
  <c r="D242" i="23" s="1"/>
  <c r="C243" i="23"/>
  <c r="C242" i="23" s="1"/>
  <c r="F242" i="23"/>
  <c r="I240" i="23"/>
  <c r="I239" i="23" s="1"/>
  <c r="J240" i="23"/>
  <c r="J239" i="23" s="1"/>
  <c r="J238" i="23" s="1"/>
  <c r="F240" i="23"/>
  <c r="E240" i="23"/>
  <c r="E239" i="23" s="1"/>
  <c r="D240" i="23"/>
  <c r="D239" i="23" s="1"/>
  <c r="C240" i="23"/>
  <c r="C239" i="23" s="1"/>
  <c r="J234" i="23"/>
  <c r="J233" i="23" s="1"/>
  <c r="I234" i="23"/>
  <c r="I233" i="23" s="1"/>
  <c r="F234" i="23"/>
  <c r="F233" i="23" s="1"/>
  <c r="E234" i="23"/>
  <c r="E233" i="23" s="1"/>
  <c r="D234" i="23"/>
  <c r="D233" i="23" s="1"/>
  <c r="C234" i="23"/>
  <c r="C233" i="23" s="1"/>
  <c r="J230" i="23"/>
  <c r="I230" i="23"/>
  <c r="F230" i="23"/>
  <c r="E230" i="23"/>
  <c r="D230" i="23"/>
  <c r="C230" i="23"/>
  <c r="K229" i="23"/>
  <c r="J227" i="23"/>
  <c r="I227" i="23"/>
  <c r="I226" i="23" s="1"/>
  <c r="F227" i="23"/>
  <c r="E227" i="23"/>
  <c r="D227" i="23"/>
  <c r="C227" i="23"/>
  <c r="K225" i="23"/>
  <c r="J223" i="23"/>
  <c r="I223" i="23"/>
  <c r="I222" i="23" s="1"/>
  <c r="F223" i="23"/>
  <c r="E223" i="23"/>
  <c r="E222" i="23" s="1"/>
  <c r="D223" i="23"/>
  <c r="D222" i="23" s="1"/>
  <c r="C223" i="23"/>
  <c r="C222" i="23"/>
  <c r="J219" i="23"/>
  <c r="I219" i="23"/>
  <c r="F219" i="23"/>
  <c r="E219" i="23"/>
  <c r="D219" i="23"/>
  <c r="C219" i="23"/>
  <c r="K217" i="23"/>
  <c r="J215" i="23"/>
  <c r="J214" i="23" s="1"/>
  <c r="I215" i="23"/>
  <c r="I214" i="23" s="1"/>
  <c r="F215" i="23"/>
  <c r="E215" i="23"/>
  <c r="E214" i="23" s="1"/>
  <c r="D215" i="23"/>
  <c r="C215" i="23"/>
  <c r="D214" i="23"/>
  <c r="C214" i="23"/>
  <c r="K213" i="23"/>
  <c r="K209" i="23"/>
  <c r="J208" i="23"/>
  <c r="I208" i="23"/>
  <c r="F208" i="23"/>
  <c r="E208" i="23"/>
  <c r="D208" i="23"/>
  <c r="C208" i="23"/>
  <c r="M207" i="23"/>
  <c r="K205" i="23"/>
  <c r="J201" i="23"/>
  <c r="I201" i="23"/>
  <c r="F201" i="23"/>
  <c r="E201" i="23"/>
  <c r="D201" i="23"/>
  <c r="D196" i="23" s="1"/>
  <c r="D195" i="23" s="1"/>
  <c r="D194" i="23" s="1"/>
  <c r="C201" i="23"/>
  <c r="K199" i="23"/>
  <c r="K197" i="23"/>
  <c r="J197" i="23"/>
  <c r="I197" i="23"/>
  <c r="F197" i="23"/>
  <c r="E197" i="23"/>
  <c r="D197" i="23"/>
  <c r="C197" i="23"/>
  <c r="C196" i="23" s="1"/>
  <c r="C195" i="23" s="1"/>
  <c r="C194" i="23" s="1"/>
  <c r="K193" i="23"/>
  <c r="J192" i="23"/>
  <c r="I192" i="23"/>
  <c r="F192" i="23"/>
  <c r="E192" i="23"/>
  <c r="D192" i="23"/>
  <c r="C192" i="23"/>
  <c r="K191" i="23"/>
  <c r="L191" i="23" s="1"/>
  <c r="K190" i="23"/>
  <c r="L190" i="23" s="1"/>
  <c r="J189" i="23"/>
  <c r="J188" i="23" s="1"/>
  <c r="I189" i="23"/>
  <c r="I188" i="23" s="1"/>
  <c r="I182" i="23" s="1"/>
  <c r="F189" i="23"/>
  <c r="E189" i="23"/>
  <c r="E188" i="23" s="1"/>
  <c r="D189" i="23"/>
  <c r="D188" i="23" s="1"/>
  <c r="C189" i="23"/>
  <c r="C188" i="23" s="1"/>
  <c r="F188" i="23"/>
  <c r="K186" i="23"/>
  <c r="M186" i="23" s="1"/>
  <c r="K185" i="23"/>
  <c r="J184" i="23"/>
  <c r="J183" i="23" s="1"/>
  <c r="I184" i="23"/>
  <c r="I183" i="23" s="1"/>
  <c r="F184" i="23"/>
  <c r="F183" i="23" s="1"/>
  <c r="E184" i="23"/>
  <c r="E183" i="23" s="1"/>
  <c r="D184" i="23"/>
  <c r="D183" i="23" s="1"/>
  <c r="D182" i="23" s="1"/>
  <c r="C184" i="23"/>
  <c r="C183" i="23" s="1"/>
  <c r="K183" i="23"/>
  <c r="K181" i="23"/>
  <c r="J180" i="23"/>
  <c r="I180" i="23"/>
  <c r="I179" i="23" s="1"/>
  <c r="F180" i="23"/>
  <c r="F179" i="23" s="1"/>
  <c r="E180" i="23"/>
  <c r="E179" i="23" s="1"/>
  <c r="D180" i="23"/>
  <c r="D179" i="23" s="1"/>
  <c r="C180" i="23"/>
  <c r="C179" i="23" s="1"/>
  <c r="J179" i="23"/>
  <c r="J177" i="23"/>
  <c r="J176" i="23" s="1"/>
  <c r="I177" i="23"/>
  <c r="K177" i="23" s="1"/>
  <c r="F177" i="23"/>
  <c r="F176" i="23" s="1"/>
  <c r="E177" i="23"/>
  <c r="E176" i="23" s="1"/>
  <c r="D177" i="23"/>
  <c r="C177" i="23"/>
  <c r="I176" i="23"/>
  <c r="D176" i="23"/>
  <c r="C176" i="23"/>
  <c r="K173" i="23"/>
  <c r="J170" i="23"/>
  <c r="J169" i="23" s="1"/>
  <c r="I170" i="23"/>
  <c r="I169" i="23" s="1"/>
  <c r="F170" i="23"/>
  <c r="F169" i="23" s="1"/>
  <c r="E170" i="23"/>
  <c r="D170" i="23"/>
  <c r="D169" i="23" s="1"/>
  <c r="C170" i="23"/>
  <c r="C169" i="23" s="1"/>
  <c r="E169" i="23"/>
  <c r="F168" i="23"/>
  <c r="J166" i="23"/>
  <c r="J165" i="23" s="1"/>
  <c r="I166" i="23"/>
  <c r="I165" i="23" s="1"/>
  <c r="F166" i="23"/>
  <c r="E166" i="23"/>
  <c r="D166" i="23"/>
  <c r="D165" i="23" s="1"/>
  <c r="C166" i="23"/>
  <c r="C165" i="23" s="1"/>
  <c r="F165" i="23"/>
  <c r="E165" i="23"/>
  <c r="J163" i="23"/>
  <c r="J162" i="23" s="1"/>
  <c r="I163" i="23"/>
  <c r="I162" i="23" s="1"/>
  <c r="K162" i="23" s="1"/>
  <c r="M162" i="23" s="1"/>
  <c r="F163" i="23"/>
  <c r="F162" i="23" s="1"/>
  <c r="E163" i="23"/>
  <c r="E162" i="23" s="1"/>
  <c r="D163" i="23"/>
  <c r="D162" i="23" s="1"/>
  <c r="C163" i="23"/>
  <c r="C162" i="23" s="1"/>
  <c r="C161" i="23" s="1"/>
  <c r="J159" i="23"/>
  <c r="J158" i="23" s="1"/>
  <c r="I159" i="23"/>
  <c r="I158" i="23" s="1"/>
  <c r="F159" i="23"/>
  <c r="F158" i="23" s="1"/>
  <c r="E159" i="23"/>
  <c r="D159" i="23"/>
  <c r="D158" i="23" s="1"/>
  <c r="C159" i="23"/>
  <c r="C158" i="23" s="1"/>
  <c r="C153" i="23" s="1"/>
  <c r="E158" i="23"/>
  <c r="K157" i="23"/>
  <c r="M157" i="23" s="1"/>
  <c r="J155" i="23"/>
  <c r="J154" i="23" s="1"/>
  <c r="I155" i="23"/>
  <c r="I154" i="23" s="1"/>
  <c r="F155" i="23"/>
  <c r="E155" i="23"/>
  <c r="D155" i="23"/>
  <c r="C155" i="23"/>
  <c r="E154" i="23"/>
  <c r="D154" i="23"/>
  <c r="C154" i="23"/>
  <c r="J151" i="23"/>
  <c r="J150" i="23" s="1"/>
  <c r="I151" i="23"/>
  <c r="I150" i="23" s="1"/>
  <c r="F151" i="23"/>
  <c r="E151" i="23"/>
  <c r="D151" i="23"/>
  <c r="D150" i="23" s="1"/>
  <c r="C151" i="23"/>
  <c r="C150" i="23" s="1"/>
  <c r="F150" i="23"/>
  <c r="E150" i="23"/>
  <c r="K149" i="23"/>
  <c r="L149" i="23" s="1"/>
  <c r="J148" i="23"/>
  <c r="I148" i="23"/>
  <c r="F148" i="23"/>
  <c r="E148" i="23"/>
  <c r="D148" i="23"/>
  <c r="C148" i="23"/>
  <c r="J146" i="23"/>
  <c r="J145" i="23" s="1"/>
  <c r="I146" i="23"/>
  <c r="F146" i="23"/>
  <c r="E146" i="23"/>
  <c r="D146" i="23"/>
  <c r="D145" i="23" s="1"/>
  <c r="C146" i="23"/>
  <c r="J142" i="23"/>
  <c r="J141" i="23" s="1"/>
  <c r="I142" i="23"/>
  <c r="F142" i="23"/>
  <c r="F141" i="23" s="1"/>
  <c r="E142" i="23"/>
  <c r="E141" i="23" s="1"/>
  <c r="D142" i="23"/>
  <c r="D141" i="23" s="1"/>
  <c r="C142" i="23"/>
  <c r="I141" i="23"/>
  <c r="C141" i="23"/>
  <c r="J138" i="23"/>
  <c r="J137" i="23" s="1"/>
  <c r="I138" i="23"/>
  <c r="I137" i="23" s="1"/>
  <c r="F138" i="23"/>
  <c r="F137" i="23" s="1"/>
  <c r="E138" i="23"/>
  <c r="E137" i="23" s="1"/>
  <c r="D138" i="23"/>
  <c r="D137" i="23" s="1"/>
  <c r="C138" i="23"/>
  <c r="C137" i="23" s="1"/>
  <c r="K136" i="23"/>
  <c r="J135" i="23"/>
  <c r="J134" i="23" s="1"/>
  <c r="I135" i="23"/>
  <c r="I134" i="23" s="1"/>
  <c r="K134" i="23" s="1"/>
  <c r="F135" i="23"/>
  <c r="E135" i="23"/>
  <c r="E134" i="23" s="1"/>
  <c r="D135" i="23"/>
  <c r="D134" i="23" s="1"/>
  <c r="C135" i="23"/>
  <c r="C134" i="23" s="1"/>
  <c r="F134" i="23"/>
  <c r="J131" i="23"/>
  <c r="I131" i="23"/>
  <c r="I130" i="23" s="1"/>
  <c r="F131" i="23"/>
  <c r="E131" i="23"/>
  <c r="E130" i="23" s="1"/>
  <c r="D131" i="23"/>
  <c r="D130" i="23" s="1"/>
  <c r="C131" i="23"/>
  <c r="C130" i="23" s="1"/>
  <c r="J130" i="23"/>
  <c r="K129" i="23"/>
  <c r="M129" i="23" s="1"/>
  <c r="J128" i="23"/>
  <c r="J127" i="23" s="1"/>
  <c r="I128" i="23"/>
  <c r="I127" i="23" s="1"/>
  <c r="I126" i="23" s="1"/>
  <c r="F128" i="23"/>
  <c r="E128" i="23"/>
  <c r="E127" i="23" s="1"/>
  <c r="D128" i="23"/>
  <c r="D127" i="23" s="1"/>
  <c r="C128" i="23"/>
  <c r="C127" i="23" s="1"/>
  <c r="C126" i="23" s="1"/>
  <c r="K125" i="23"/>
  <c r="M125" i="23" s="1"/>
  <c r="J124" i="23"/>
  <c r="J123" i="23" s="1"/>
  <c r="I124" i="23"/>
  <c r="I123" i="23" s="1"/>
  <c r="F124" i="23"/>
  <c r="F123" i="23" s="1"/>
  <c r="E124" i="23"/>
  <c r="D124" i="23"/>
  <c r="D123" i="23" s="1"/>
  <c r="C124" i="23"/>
  <c r="C123" i="23" s="1"/>
  <c r="E123" i="23"/>
  <c r="K122" i="23"/>
  <c r="L122" i="23" s="1"/>
  <c r="J121" i="23"/>
  <c r="I121" i="23"/>
  <c r="F121" i="23"/>
  <c r="E121" i="23"/>
  <c r="D121" i="23"/>
  <c r="C121" i="23"/>
  <c r="J119" i="23"/>
  <c r="I119" i="23"/>
  <c r="F119" i="23"/>
  <c r="E119" i="23"/>
  <c r="D119" i="23"/>
  <c r="C119" i="23"/>
  <c r="J117" i="23"/>
  <c r="I117" i="23"/>
  <c r="K117" i="23" s="1"/>
  <c r="F117" i="23"/>
  <c r="E117" i="23"/>
  <c r="D117" i="23"/>
  <c r="C117" i="23"/>
  <c r="C116" i="23" s="1"/>
  <c r="J114" i="23"/>
  <c r="J113" i="23" s="1"/>
  <c r="I114" i="23"/>
  <c r="I113" i="23" s="1"/>
  <c r="F114" i="23"/>
  <c r="E114" i="23"/>
  <c r="D114" i="23"/>
  <c r="D113" i="23" s="1"/>
  <c r="C114" i="23"/>
  <c r="F113" i="23"/>
  <c r="E113" i="23"/>
  <c r="C113" i="23"/>
  <c r="J105" i="23"/>
  <c r="J104" i="23" s="1"/>
  <c r="I105" i="23"/>
  <c r="F105" i="23"/>
  <c r="E105" i="23"/>
  <c r="E104" i="23" s="1"/>
  <c r="D105" i="23"/>
  <c r="D104" i="23" s="1"/>
  <c r="C105" i="23"/>
  <c r="C104" i="23"/>
  <c r="K100" i="23"/>
  <c r="L100" i="23" s="1"/>
  <c r="K99" i="23"/>
  <c r="L99" i="23" s="1"/>
  <c r="K95" i="23"/>
  <c r="J93" i="23"/>
  <c r="J91" i="23" s="1"/>
  <c r="J90" i="23" s="1"/>
  <c r="I93" i="23"/>
  <c r="I91" i="23" s="1"/>
  <c r="F91" i="23"/>
  <c r="E93" i="23"/>
  <c r="E91" i="23" s="1"/>
  <c r="E90" i="23" s="1"/>
  <c r="D93" i="23"/>
  <c r="D91" i="23" s="1"/>
  <c r="D90" i="23" s="1"/>
  <c r="C93" i="23"/>
  <c r="C91" i="23" s="1"/>
  <c r="C90" i="23" s="1"/>
  <c r="J88" i="23"/>
  <c r="J87" i="23" s="1"/>
  <c r="I88" i="23"/>
  <c r="F88" i="23"/>
  <c r="E88" i="23"/>
  <c r="D88" i="23"/>
  <c r="D87" i="23" s="1"/>
  <c r="C88" i="23"/>
  <c r="C87" i="23" s="1"/>
  <c r="F87" i="23"/>
  <c r="E87" i="23"/>
  <c r="K83" i="23"/>
  <c r="L83" i="23" s="1"/>
  <c r="J81" i="23"/>
  <c r="I81" i="23"/>
  <c r="K81" i="23" s="1"/>
  <c r="M81" i="23" s="1"/>
  <c r="F81" i="23"/>
  <c r="E81" i="23"/>
  <c r="D81" i="23"/>
  <c r="C81" i="23"/>
  <c r="J79" i="23"/>
  <c r="I79" i="23"/>
  <c r="K79" i="23" s="1"/>
  <c r="M79" i="23" s="1"/>
  <c r="F79" i="23"/>
  <c r="E79" i="23"/>
  <c r="D79" i="23"/>
  <c r="C79" i="23"/>
  <c r="K75" i="23"/>
  <c r="L75" i="23" s="1"/>
  <c r="J72" i="23"/>
  <c r="J71" i="23" s="1"/>
  <c r="I72" i="23"/>
  <c r="I71" i="23" s="1"/>
  <c r="K71" i="23" s="1"/>
  <c r="M71" i="23" s="1"/>
  <c r="F72" i="23"/>
  <c r="E72" i="23"/>
  <c r="E71" i="23" s="1"/>
  <c r="D72" i="23"/>
  <c r="D71" i="23" s="1"/>
  <c r="C72" i="23"/>
  <c r="C71" i="23" s="1"/>
  <c r="F71" i="23"/>
  <c r="K69" i="23"/>
  <c r="L69" i="23" s="1"/>
  <c r="J67" i="23"/>
  <c r="J66" i="23" s="1"/>
  <c r="J65" i="23" s="1"/>
  <c r="I67" i="23"/>
  <c r="F67" i="23"/>
  <c r="E67" i="23"/>
  <c r="D67" i="23"/>
  <c r="D66" i="23" s="1"/>
  <c r="D65" i="23" s="1"/>
  <c r="C67" i="23"/>
  <c r="C66" i="23" s="1"/>
  <c r="E66" i="23"/>
  <c r="K63" i="23"/>
  <c r="L63" i="23" s="1"/>
  <c r="K62" i="23"/>
  <c r="L62" i="23" s="1"/>
  <c r="J61" i="23"/>
  <c r="I61" i="23"/>
  <c r="F61" i="23"/>
  <c r="E61" i="23"/>
  <c r="D61" i="23"/>
  <c r="C61" i="23"/>
  <c r="J59" i="23"/>
  <c r="I59" i="23"/>
  <c r="F59" i="23"/>
  <c r="E59" i="23"/>
  <c r="D59" i="23"/>
  <c r="C59" i="23"/>
  <c r="J57" i="23"/>
  <c r="I57" i="23"/>
  <c r="F57" i="23"/>
  <c r="E57" i="23"/>
  <c r="D57" i="23"/>
  <c r="C57" i="23"/>
  <c r="K55" i="23"/>
  <c r="L55" i="23" s="1"/>
  <c r="K53" i="23"/>
  <c r="L53" i="23" s="1"/>
  <c r="K51" i="23"/>
  <c r="L51" i="23" s="1"/>
  <c r="K50" i="23"/>
  <c r="J50" i="23"/>
  <c r="J49" i="23" s="1"/>
  <c r="I50" i="23"/>
  <c r="I49" i="23" s="1"/>
  <c r="F50" i="23"/>
  <c r="F49" i="23" s="1"/>
  <c r="E50" i="23"/>
  <c r="E49" i="23" s="1"/>
  <c r="D50" i="23"/>
  <c r="C50" i="23"/>
  <c r="C49" i="23" s="1"/>
  <c r="D49" i="23"/>
  <c r="K47" i="23"/>
  <c r="L47" i="23" s="1"/>
  <c r="J45" i="23"/>
  <c r="J44" i="23" s="1"/>
  <c r="I45" i="23"/>
  <c r="F45" i="23"/>
  <c r="E45" i="23"/>
  <c r="D45" i="23"/>
  <c r="C45" i="23"/>
  <c r="F44" i="23"/>
  <c r="E44" i="23"/>
  <c r="D44" i="23"/>
  <c r="C44" i="23"/>
  <c r="C43" i="23" s="1"/>
  <c r="J41" i="23"/>
  <c r="I41" i="23"/>
  <c r="K41" i="23" s="1"/>
  <c r="F41" i="23"/>
  <c r="E41" i="23"/>
  <c r="D41" i="23"/>
  <c r="C41" i="23"/>
  <c r="C33" i="23" s="1"/>
  <c r="C32" i="23" s="1"/>
  <c r="K39" i="23"/>
  <c r="L39" i="23" s="1"/>
  <c r="J36" i="23"/>
  <c r="I36" i="23"/>
  <c r="F36" i="23"/>
  <c r="E36" i="23"/>
  <c r="D36" i="23"/>
  <c r="C36" i="23"/>
  <c r="K35" i="23"/>
  <c r="L35" i="23" s="1"/>
  <c r="J34" i="23"/>
  <c r="J33" i="23" s="1"/>
  <c r="J32" i="23" s="1"/>
  <c r="I34" i="23"/>
  <c r="F34" i="23"/>
  <c r="E34" i="23"/>
  <c r="D34" i="23"/>
  <c r="D33" i="23" s="1"/>
  <c r="D32" i="23" s="1"/>
  <c r="C34" i="23"/>
  <c r="E33" i="23"/>
  <c r="E32" i="23" s="1"/>
  <c r="K29" i="23"/>
  <c r="L29" i="23" s="1"/>
  <c r="K28" i="23"/>
  <c r="M28" i="23" s="1"/>
  <c r="J28" i="23"/>
  <c r="I28" i="23"/>
  <c r="F28" i="23"/>
  <c r="E28" i="23"/>
  <c r="E25" i="23" s="1"/>
  <c r="E24" i="23" s="1"/>
  <c r="E23" i="23" s="1"/>
  <c r="D28" i="23"/>
  <c r="C28" i="23"/>
  <c r="K27" i="23"/>
  <c r="L27" i="23" s="1"/>
  <c r="J26" i="23"/>
  <c r="J25" i="23" s="1"/>
  <c r="J24" i="23" s="1"/>
  <c r="J23" i="23" s="1"/>
  <c r="I26" i="23"/>
  <c r="F26" i="23"/>
  <c r="E26" i="23"/>
  <c r="D26" i="23"/>
  <c r="D25" i="23" s="1"/>
  <c r="D24" i="23" s="1"/>
  <c r="D23" i="23" s="1"/>
  <c r="C26" i="23"/>
  <c r="C25" i="23"/>
  <c r="C24" i="23" s="1"/>
  <c r="C23" i="23" s="1"/>
  <c r="K21" i="23"/>
  <c r="L21" i="23" s="1"/>
  <c r="J20" i="23"/>
  <c r="J14" i="23" s="1"/>
  <c r="J13" i="23" s="1"/>
  <c r="J12" i="23" s="1"/>
  <c r="I20" i="23"/>
  <c r="F20" i="23"/>
  <c r="E20" i="23"/>
  <c r="D20" i="23"/>
  <c r="C20" i="23"/>
  <c r="K19" i="23"/>
  <c r="L19" i="23" s="1"/>
  <c r="J17" i="23"/>
  <c r="I17" i="23"/>
  <c r="F17" i="23"/>
  <c r="E17" i="23"/>
  <c r="D17" i="23"/>
  <c r="C17" i="23"/>
  <c r="C14" i="23" s="1"/>
  <c r="C13" i="23" s="1"/>
  <c r="C12" i="23" s="1"/>
  <c r="J15" i="23"/>
  <c r="I15" i="23"/>
  <c r="K15" i="23" s="1"/>
  <c r="F15" i="23"/>
  <c r="E15" i="23"/>
  <c r="E14" i="23" s="1"/>
  <c r="E13" i="23" s="1"/>
  <c r="E12" i="23" s="1"/>
  <c r="E11" i="23" s="1"/>
  <c r="D15" i="23"/>
  <c r="C15" i="23"/>
  <c r="I14" i="23"/>
  <c r="K386" i="23" l="1"/>
  <c r="M386" i="23" s="1"/>
  <c r="J133" i="23"/>
  <c r="J278" i="23"/>
  <c r="K497" i="23"/>
  <c r="K513" i="23"/>
  <c r="C339" i="23"/>
  <c r="K378" i="23"/>
  <c r="K514" i="23"/>
  <c r="M514" i="23" s="1"/>
  <c r="E133" i="23"/>
  <c r="C459" i="23"/>
  <c r="D385" i="23"/>
  <c r="D112" i="23"/>
  <c r="K471" i="23"/>
  <c r="I512" i="23"/>
  <c r="F14" i="23"/>
  <c r="D14" i="23"/>
  <c r="D13" i="23" s="1"/>
  <c r="D12" i="23" s="1"/>
  <c r="D11" i="23" s="1"/>
  <c r="F43" i="23"/>
  <c r="K57" i="23"/>
  <c r="M57" i="23" s="1"/>
  <c r="M117" i="23"/>
  <c r="K121" i="23"/>
  <c r="M121" i="23" s="1"/>
  <c r="D161" i="23"/>
  <c r="E168" i="23"/>
  <c r="E238" i="23"/>
  <c r="J246" i="23"/>
  <c r="J245" i="23" s="1"/>
  <c r="C260" i="23"/>
  <c r="C256" i="23" s="1"/>
  <c r="C255" i="23" s="1"/>
  <c r="I260" i="23"/>
  <c r="J266" i="23"/>
  <c r="J265" i="23" s="1"/>
  <c r="E306" i="23"/>
  <c r="E313" i="23"/>
  <c r="E312" i="23" s="1"/>
  <c r="E322" i="23"/>
  <c r="D329" i="23"/>
  <c r="D328" i="23" s="1"/>
  <c r="I349" i="23"/>
  <c r="I348" i="23" s="1"/>
  <c r="C372" i="23"/>
  <c r="I377" i="23"/>
  <c r="E391" i="23"/>
  <c r="E390" i="23" s="1"/>
  <c r="F391" i="23"/>
  <c r="F390" i="23" s="1"/>
  <c r="F385" i="23" s="1"/>
  <c r="D409" i="23"/>
  <c r="D408" i="23" s="1"/>
  <c r="J409" i="23"/>
  <c r="J408" i="23" s="1"/>
  <c r="D461" i="23"/>
  <c r="D460" i="23" s="1"/>
  <c r="K582" i="23"/>
  <c r="L582" i="23" s="1"/>
  <c r="D737" i="23"/>
  <c r="E737" i="23"/>
  <c r="E569" i="23"/>
  <c r="E568" i="23" s="1"/>
  <c r="E567" i="23" s="1"/>
  <c r="E65" i="23"/>
  <c r="D116" i="23"/>
  <c r="J116" i="23"/>
  <c r="F116" i="23"/>
  <c r="F112" i="23" s="1"/>
  <c r="I133" i="23"/>
  <c r="C145" i="23"/>
  <c r="E145" i="23"/>
  <c r="E140" i="23" s="1"/>
  <c r="C266" i="23"/>
  <c r="C265" i="23" s="1"/>
  <c r="E266" i="23"/>
  <c r="E265" i="23" s="1"/>
  <c r="D372" i="23"/>
  <c r="C409" i="23"/>
  <c r="C408" i="23" s="1"/>
  <c r="L464" i="23"/>
  <c r="M484" i="23"/>
  <c r="E521" i="23"/>
  <c r="E517" i="23" s="1"/>
  <c r="C521" i="23"/>
  <c r="C517" i="23" s="1"/>
  <c r="C516" i="23" s="1"/>
  <c r="F574" i="23"/>
  <c r="K738" i="23"/>
  <c r="K330" i="23"/>
  <c r="K394" i="23"/>
  <c r="M394" i="23" s="1"/>
  <c r="K410" i="23"/>
  <c r="K430" i="23"/>
  <c r="K522" i="23"/>
  <c r="K534" i="23"/>
  <c r="M534" i="23" s="1"/>
  <c r="E86" i="23"/>
  <c r="E85" i="23" s="1"/>
  <c r="I25" i="23"/>
  <c r="C65" i="23"/>
  <c r="C31" i="23" s="1"/>
  <c r="C30" i="23" s="1"/>
  <c r="K113" i="23"/>
  <c r="M113" i="23" s="1"/>
  <c r="L132" i="23"/>
  <c r="C168" i="23"/>
  <c r="I196" i="23"/>
  <c r="E278" i="23"/>
  <c r="E343" i="23"/>
  <c r="J358" i="23"/>
  <c r="C448" i="23"/>
  <c r="C447" i="23" s="1"/>
  <c r="D521" i="23"/>
  <c r="D517" i="23" s="1"/>
  <c r="D516" i="23" s="1"/>
  <c r="E574" i="23"/>
  <c r="C574" i="23"/>
  <c r="D590" i="23"/>
  <c r="J590" i="23"/>
  <c r="J585" i="23" s="1"/>
  <c r="J584" i="23" s="1"/>
  <c r="F590" i="23"/>
  <c r="D707" i="23"/>
  <c r="J707" i="23"/>
  <c r="E707" i="23"/>
  <c r="K483" i="23"/>
  <c r="K381" i="23"/>
  <c r="I372" i="23"/>
  <c r="K379" i="23"/>
  <c r="M379" i="23" s="1"/>
  <c r="K366" i="23"/>
  <c r="K253" i="23"/>
  <c r="L253" i="23" s="1"/>
  <c r="I66" i="23"/>
  <c r="K67" i="23"/>
  <c r="M67" i="23" s="1"/>
  <c r="K14" i="23"/>
  <c r="M14" i="23" s="1"/>
  <c r="M41" i="23"/>
  <c r="D43" i="23"/>
  <c r="D31" i="23" s="1"/>
  <c r="D30" i="23" s="1"/>
  <c r="E43" i="23"/>
  <c r="E31" i="23" s="1"/>
  <c r="E30" i="23" s="1"/>
  <c r="M50" i="23"/>
  <c r="K59" i="23"/>
  <c r="M59" i="23" s="1"/>
  <c r="J112" i="23"/>
  <c r="D126" i="23"/>
  <c r="E126" i="23"/>
  <c r="M134" i="23"/>
  <c r="D168" i="23"/>
  <c r="K176" i="23"/>
  <c r="M176" i="23" s="1"/>
  <c r="E182" i="23"/>
  <c r="K233" i="23"/>
  <c r="M233" i="23" s="1"/>
  <c r="J256" i="23"/>
  <c r="J255" i="23" s="1"/>
  <c r="J153" i="23"/>
  <c r="I168" i="23"/>
  <c r="K169" i="23"/>
  <c r="M169" i="23" s="1"/>
  <c r="L205" i="23"/>
  <c r="M205" i="23"/>
  <c r="J126" i="23"/>
  <c r="K126" i="23" s="1"/>
  <c r="M183" i="23"/>
  <c r="I280" i="23"/>
  <c r="I279" i="23" s="1"/>
  <c r="K279" i="23" s="1"/>
  <c r="K281" i="23"/>
  <c r="M281" i="23" s="1"/>
  <c r="L95" i="23"/>
  <c r="M95" i="23"/>
  <c r="M15" i="23"/>
  <c r="F161" i="23"/>
  <c r="J168" i="23"/>
  <c r="L169" i="23"/>
  <c r="E196" i="23"/>
  <c r="E195" i="23" s="1"/>
  <c r="E194" i="23" s="1"/>
  <c r="I221" i="23"/>
  <c r="D226" i="23"/>
  <c r="D221" i="23" s="1"/>
  <c r="K276" i="23"/>
  <c r="M276" i="23" s="1"/>
  <c r="D292" i="23"/>
  <c r="K88" i="23"/>
  <c r="M88" i="23" s="1"/>
  <c r="K105" i="23"/>
  <c r="M105" i="23" s="1"/>
  <c r="E116" i="23"/>
  <c r="C112" i="23"/>
  <c r="K124" i="23"/>
  <c r="L124" i="23" s="1"/>
  <c r="D133" i="23"/>
  <c r="I145" i="23"/>
  <c r="D153" i="23"/>
  <c r="E153" i="23"/>
  <c r="C182" i="23"/>
  <c r="E226" i="23"/>
  <c r="I329" i="23"/>
  <c r="I328" i="23" s="1"/>
  <c r="J343" i="23"/>
  <c r="J339" i="23" s="1"/>
  <c r="E409" i="23"/>
  <c r="E408" i="23" s="1"/>
  <c r="M473" i="23"/>
  <c r="D574" i="23"/>
  <c r="J574" i="23"/>
  <c r="J569" i="23" s="1"/>
  <c r="J568" i="23" s="1"/>
  <c r="C666" i="23"/>
  <c r="K677" i="23"/>
  <c r="M677" i="23" s="1"/>
  <c r="F685" i="23"/>
  <c r="C737" i="23"/>
  <c r="C140" i="23"/>
  <c r="J140" i="23"/>
  <c r="E161" i="23"/>
  <c r="J182" i="23"/>
  <c r="J196" i="23"/>
  <c r="J195" i="23" s="1"/>
  <c r="J194" i="23" s="1"/>
  <c r="I195" i="23"/>
  <c r="I194" i="23" s="1"/>
  <c r="C226" i="23"/>
  <c r="E237" i="23"/>
  <c r="E246" i="23"/>
  <c r="E245" i="23" s="1"/>
  <c r="C246" i="23"/>
  <c r="C245" i="23" s="1"/>
  <c r="D278" i="23"/>
  <c r="C292" i="23"/>
  <c r="J292" i="23"/>
  <c r="C306" i="23"/>
  <c r="K309" i="23"/>
  <c r="M309" i="23" s="1"/>
  <c r="D313" i="23"/>
  <c r="D312" i="23" s="1"/>
  <c r="D306" i="23" s="1"/>
  <c r="J313" i="23"/>
  <c r="J312" i="23" s="1"/>
  <c r="J306" i="23" s="1"/>
  <c r="F313" i="23"/>
  <c r="F312" i="23" s="1"/>
  <c r="J372" i="23"/>
  <c r="C385" i="23"/>
  <c r="D459" i="23"/>
  <c r="E489" i="23"/>
  <c r="K549" i="23"/>
  <c r="M549" i="23" s="1"/>
  <c r="I548" i="23"/>
  <c r="D569" i="23"/>
  <c r="D568" i="23" s="1"/>
  <c r="I724" i="23"/>
  <c r="K725" i="23"/>
  <c r="L725" i="23" s="1"/>
  <c r="K114" i="23"/>
  <c r="M114" i="23" s="1"/>
  <c r="K130" i="23"/>
  <c r="K146" i="23"/>
  <c r="K170" i="23"/>
  <c r="M170" i="23" s="1"/>
  <c r="K234" i="23"/>
  <c r="L234" i="23" s="1"/>
  <c r="K270" i="23"/>
  <c r="M270" i="23" s="1"/>
  <c r="K346" i="23"/>
  <c r="M346" i="23" s="1"/>
  <c r="K350" i="23"/>
  <c r="M350" i="23" s="1"/>
  <c r="M366" i="23"/>
  <c r="K374" i="23"/>
  <c r="K382" i="23"/>
  <c r="K462" i="23"/>
  <c r="M462" i="23" s="1"/>
  <c r="K478" i="23"/>
  <c r="M478" i="23" s="1"/>
  <c r="K542" i="23"/>
  <c r="K679" i="23"/>
  <c r="K715" i="23"/>
  <c r="K735" i="23"/>
  <c r="M735" i="23" s="1"/>
  <c r="E260" i="23"/>
  <c r="C278" i="23"/>
  <c r="C322" i="23"/>
  <c r="M378" i="23"/>
  <c r="K425" i="23"/>
  <c r="I424" i="23"/>
  <c r="I423" i="23" s="1"/>
  <c r="J461" i="23"/>
  <c r="J460" i="23" s="1"/>
  <c r="J459" i="23" s="1"/>
  <c r="K61" i="23"/>
  <c r="M61" i="23" s="1"/>
  <c r="L97" i="23"/>
  <c r="M97" i="23"/>
  <c r="K123" i="23"/>
  <c r="M123" i="23" s="1"/>
  <c r="K127" i="23"/>
  <c r="K131" i="23"/>
  <c r="K151" i="23"/>
  <c r="K155" i="23"/>
  <c r="M155" i="23" s="1"/>
  <c r="K159" i="23"/>
  <c r="M159" i="23" s="1"/>
  <c r="K179" i="23"/>
  <c r="M179" i="23" s="1"/>
  <c r="K215" i="23"/>
  <c r="K247" i="23"/>
  <c r="M247" i="23" s="1"/>
  <c r="K375" i="23"/>
  <c r="K383" i="23"/>
  <c r="K391" i="23"/>
  <c r="M391" i="23" s="1"/>
  <c r="K423" i="23"/>
  <c r="K439" i="23"/>
  <c r="K451" i="23"/>
  <c r="M483" i="23"/>
  <c r="K519" i="23"/>
  <c r="K539" i="23"/>
  <c r="K543" i="23"/>
  <c r="K624" i="23"/>
  <c r="M624" i="23" s="1"/>
  <c r="K708" i="23"/>
  <c r="K712" i="23"/>
  <c r="K716" i="23"/>
  <c r="K724" i="23"/>
  <c r="K728" i="23"/>
  <c r="C329" i="23"/>
  <c r="C328" i="23" s="1"/>
  <c r="F349" i="23"/>
  <c r="F348" i="23" s="1"/>
  <c r="J349" i="23"/>
  <c r="J348" i="23" s="1"/>
  <c r="K348" i="23" s="1"/>
  <c r="M348" i="23" s="1"/>
  <c r="D358" i="23"/>
  <c r="I391" i="23"/>
  <c r="I390" i="23" s="1"/>
  <c r="K390" i="23" s="1"/>
  <c r="D401" i="23"/>
  <c r="D400" i="23" s="1"/>
  <c r="E461" i="23"/>
  <c r="E460" i="23" s="1"/>
  <c r="E459" i="23" s="1"/>
  <c r="C489" i="23"/>
  <c r="D528" i="23"/>
  <c r="D527" i="23" s="1"/>
  <c r="J528" i="23"/>
  <c r="J527" i="23" s="1"/>
  <c r="D541" i="23"/>
  <c r="E548" i="23"/>
  <c r="E547" i="23" s="1"/>
  <c r="C640" i="23"/>
  <c r="K658" i="23"/>
  <c r="M658" i="23" s="1"/>
  <c r="E685" i="23"/>
  <c r="E665" i="23" s="1"/>
  <c r="D685" i="23"/>
  <c r="D665" i="23" s="1"/>
  <c r="K26" i="23"/>
  <c r="M26" i="23" s="1"/>
  <c r="L94" i="23"/>
  <c r="M94" i="23"/>
  <c r="K128" i="23"/>
  <c r="K180" i="23"/>
  <c r="M180" i="23" s="1"/>
  <c r="K184" i="23"/>
  <c r="M184" i="23" s="1"/>
  <c r="K188" i="23"/>
  <c r="M188" i="23" s="1"/>
  <c r="K192" i="23"/>
  <c r="K196" i="23"/>
  <c r="K320" i="23"/>
  <c r="M320" i="23" s="1"/>
  <c r="K336" i="23"/>
  <c r="L336" i="23" s="1"/>
  <c r="K344" i="23"/>
  <c r="K388" i="23"/>
  <c r="K392" i="23"/>
  <c r="M392" i="23" s="1"/>
  <c r="K444" i="23"/>
  <c r="L444" i="23" s="1"/>
  <c r="K472" i="23"/>
  <c r="K524" i="23"/>
  <c r="K544" i="23"/>
  <c r="L544" i="23" s="1"/>
  <c r="K632" i="23"/>
  <c r="M632" i="23" s="1"/>
  <c r="C349" i="23"/>
  <c r="C348" i="23" s="1"/>
  <c r="E349" i="23"/>
  <c r="E348" i="23" s="1"/>
  <c r="E401" i="23"/>
  <c r="K453" i="23"/>
  <c r="M453" i="23" s="1"/>
  <c r="C503" i="23"/>
  <c r="J521" i="23"/>
  <c r="J517" i="23" s="1"/>
  <c r="J516" i="23" s="1"/>
  <c r="E528" i="23"/>
  <c r="E527" i="23" s="1"/>
  <c r="E516" i="23" s="1"/>
  <c r="I574" i="23"/>
  <c r="I569" i="23" s="1"/>
  <c r="I568" i="23" s="1"/>
  <c r="E666" i="23"/>
  <c r="K697" i="23"/>
  <c r="M697" i="23" s="1"/>
  <c r="I707" i="23"/>
  <c r="K707" i="23" s="1"/>
  <c r="K745" i="23"/>
  <c r="L745" i="23" s="1"/>
  <c r="K686" i="23"/>
  <c r="M686" i="23" s="1"/>
  <c r="K702" i="23"/>
  <c r="K722" i="23"/>
  <c r="L722" i="23" s="1"/>
  <c r="K734" i="23"/>
  <c r="K742" i="23"/>
  <c r="I737" i="23"/>
  <c r="K688" i="23"/>
  <c r="M688" i="23" s="1"/>
  <c r="I666" i="23"/>
  <c r="L677" i="23"/>
  <c r="D86" i="23"/>
  <c r="D85" i="23" s="1"/>
  <c r="I90" i="23"/>
  <c r="K90" i="23" s="1"/>
  <c r="K91" i="23"/>
  <c r="L91" i="23" s="1"/>
  <c r="J86" i="23"/>
  <c r="J85" i="23" s="1"/>
  <c r="C86" i="23"/>
  <c r="C85" i="23" s="1"/>
  <c r="K93" i="23"/>
  <c r="M93" i="23" s="1"/>
  <c r="J11" i="23"/>
  <c r="L64" i="23"/>
  <c r="M64" i="23"/>
  <c r="L76" i="23"/>
  <c r="M76" i="23"/>
  <c r="L92" i="23"/>
  <c r="M92" i="23"/>
  <c r="M526" i="23"/>
  <c r="L526" i="23"/>
  <c r="M618" i="23"/>
  <c r="L618" i="23"/>
  <c r="L622" i="23"/>
  <c r="M622" i="23"/>
  <c r="K20" i="23"/>
  <c r="M20" i="23" s="1"/>
  <c r="K36" i="23"/>
  <c r="M36" i="23" s="1"/>
  <c r="I87" i="23"/>
  <c r="K87" i="23" s="1"/>
  <c r="M87" i="23" s="1"/>
  <c r="M301" i="23"/>
  <c r="K634" i="23"/>
  <c r="K682" i="23"/>
  <c r="M682" i="23" s="1"/>
  <c r="M27" i="23"/>
  <c r="C11" i="23"/>
  <c r="K72" i="23"/>
  <c r="M72" i="23" s="1"/>
  <c r="K150" i="23"/>
  <c r="M150" i="23" s="1"/>
  <c r="K302" i="23"/>
  <c r="M582" i="23"/>
  <c r="L28" i="23"/>
  <c r="E10" i="23"/>
  <c r="E9" i="23" s="1"/>
  <c r="M122" i="23"/>
  <c r="M190" i="23"/>
  <c r="M417" i="23"/>
  <c r="L418" i="23"/>
  <c r="L664" i="23"/>
  <c r="L682" i="23"/>
  <c r="L37" i="23"/>
  <c r="M37" i="23"/>
  <c r="L187" i="23"/>
  <c r="M187" i="23"/>
  <c r="M231" i="23"/>
  <c r="L231" i="23"/>
  <c r="L523" i="23"/>
  <c r="M523" i="23"/>
  <c r="M539" i="23"/>
  <c r="L539" i="23"/>
  <c r="L78" i="23"/>
  <c r="M78" i="23"/>
  <c r="L82" i="23"/>
  <c r="M82" i="23"/>
  <c r="M204" i="23"/>
  <c r="L204" i="23"/>
  <c r="M244" i="23"/>
  <c r="L244" i="23"/>
  <c r="M384" i="23"/>
  <c r="L384" i="23"/>
  <c r="L532" i="23"/>
  <c r="M532" i="23"/>
  <c r="M676" i="23"/>
  <c r="L676" i="23"/>
  <c r="L61" i="23"/>
  <c r="L98" i="23"/>
  <c r="L268" i="23"/>
  <c r="M268" i="23"/>
  <c r="M440" i="23"/>
  <c r="L440" i="23"/>
  <c r="L524" i="23"/>
  <c r="M525" i="23"/>
  <c r="L525" i="23"/>
  <c r="M564" i="23"/>
  <c r="L564" i="23"/>
  <c r="L673" i="23"/>
  <c r="M673" i="23"/>
  <c r="M203" i="23"/>
  <c r="L203" i="23"/>
  <c r="M331" i="23"/>
  <c r="L331" i="23"/>
  <c r="L407" i="23"/>
  <c r="M407" i="23"/>
  <c r="M679" i="23"/>
  <c r="L679" i="23"/>
  <c r="K17" i="23"/>
  <c r="M17" i="23" s="1"/>
  <c r="M19" i="23"/>
  <c r="M21" i="23"/>
  <c r="M29" i="23"/>
  <c r="L34" i="23"/>
  <c r="L41" i="23"/>
  <c r="K45" i="23"/>
  <c r="M45" i="23" s="1"/>
  <c r="K49" i="23"/>
  <c r="M49" i="23" s="1"/>
  <c r="M56" i="23"/>
  <c r="M62" i="23"/>
  <c r="M74" i="23"/>
  <c r="M136" i="23"/>
  <c r="L136" i="23"/>
  <c r="L202" i="23"/>
  <c r="L317" i="23"/>
  <c r="L392" i="23"/>
  <c r="L458" i="23"/>
  <c r="M458" i="23"/>
  <c r="M479" i="23"/>
  <c r="L520" i="23"/>
  <c r="M520" i="23"/>
  <c r="M540" i="23"/>
  <c r="L540" i="23"/>
  <c r="M630" i="23"/>
  <c r="L630" i="23"/>
  <c r="M741" i="23"/>
  <c r="L742" i="23"/>
  <c r="M376" i="23"/>
  <c r="L376" i="23"/>
  <c r="M420" i="23"/>
  <c r="L420" i="23"/>
  <c r="L552" i="23"/>
  <c r="M552" i="23"/>
  <c r="M656" i="23"/>
  <c r="L656" i="23"/>
  <c r="M35" i="23"/>
  <c r="M54" i="23"/>
  <c r="M70" i="23"/>
  <c r="M84" i="23"/>
  <c r="M106" i="23"/>
  <c r="M152" i="23"/>
  <c r="M206" i="23"/>
  <c r="L206" i="23"/>
  <c r="L273" i="23"/>
  <c r="M273" i="23"/>
  <c r="L394" i="23"/>
  <c r="M470" i="23"/>
  <c r="M566" i="23"/>
  <c r="L566" i="23"/>
  <c r="M606" i="23"/>
  <c r="L606" i="23"/>
  <c r="M648" i="23"/>
  <c r="M696" i="23"/>
  <c r="L26" i="23"/>
  <c r="M52" i="23"/>
  <c r="M68" i="23"/>
  <c r="M80" i="23"/>
  <c r="M108" i="23"/>
  <c r="M124" i="23"/>
  <c r="M185" i="23"/>
  <c r="L185" i="23"/>
  <c r="M193" i="23"/>
  <c r="L193" i="23"/>
  <c r="L267" i="23"/>
  <c r="L483" i="23"/>
  <c r="M563" i="23"/>
  <c r="L634" i="23"/>
  <c r="L681" i="23"/>
  <c r="L712" i="23"/>
  <c r="K119" i="23"/>
  <c r="M119" i="23" s="1"/>
  <c r="L176" i="23"/>
  <c r="K195" i="23"/>
  <c r="K260" i="23"/>
  <c r="L260" i="23" s="1"/>
  <c r="K263" i="23"/>
  <c r="M263" i="23" s="1"/>
  <c r="K288" i="23"/>
  <c r="M288" i="23" s="1"/>
  <c r="K512" i="23"/>
  <c r="K531" i="23"/>
  <c r="M531" i="23" s="1"/>
  <c r="K208" i="23"/>
  <c r="M208" i="23" s="1"/>
  <c r="L332" i="23"/>
  <c r="L421" i="23"/>
  <c r="K496" i="23"/>
  <c r="M533" i="23"/>
  <c r="K548" i="23"/>
  <c r="M548" i="23" s="1"/>
  <c r="K692" i="23"/>
  <c r="M692" i="23" s="1"/>
  <c r="I744" i="23"/>
  <c r="K710" i="23"/>
  <c r="L710" i="23" s="1"/>
  <c r="K701" i="23"/>
  <c r="K698" i="23"/>
  <c r="L699" i="23"/>
  <c r="M694" i="23"/>
  <c r="M668" i="23"/>
  <c r="M691" i="23"/>
  <c r="L686" i="23"/>
  <c r="K596" i="23"/>
  <c r="L596" i="23" s="1"/>
  <c r="I585" i="23"/>
  <c r="I584" i="23" s="1"/>
  <c r="K590" i="23"/>
  <c r="M590" i="23" s="1"/>
  <c r="L593" i="23"/>
  <c r="M588" i="23"/>
  <c r="K586" i="23"/>
  <c r="M586" i="23" s="1"/>
  <c r="K579" i="23"/>
  <c r="L579" i="23" s="1"/>
  <c r="M572" i="23"/>
  <c r="I547" i="23"/>
  <c r="I541" i="23" s="1"/>
  <c r="M493" i="23"/>
  <c r="M494" i="23"/>
  <c r="M511" i="23"/>
  <c r="K364" i="23"/>
  <c r="K365" i="23"/>
  <c r="M365" i="23" s="1"/>
  <c r="I355" i="23"/>
  <c r="I354" i="23" s="1"/>
  <c r="K354" i="23" s="1"/>
  <c r="L354" i="23" s="1"/>
  <c r="I343" i="23"/>
  <c r="K343" i="23" s="1"/>
  <c r="L346" i="23"/>
  <c r="L345" i="23"/>
  <c r="K341" i="23"/>
  <c r="K334" i="23"/>
  <c r="M334" i="23" s="1"/>
  <c r="I322" i="23"/>
  <c r="K328" i="23"/>
  <c r="K329" i="23"/>
  <c r="K316" i="23"/>
  <c r="M315" i="23"/>
  <c r="K308" i="23"/>
  <c r="M308" i="23" s="1"/>
  <c r="K307" i="23"/>
  <c r="L310" i="23"/>
  <c r="K304" i="23"/>
  <c r="K303" i="23"/>
  <c r="M303" i="23" s="1"/>
  <c r="I292" i="23"/>
  <c r="K292" i="23" s="1"/>
  <c r="K293" i="23"/>
  <c r="K295" i="23"/>
  <c r="M295" i="23" s="1"/>
  <c r="K294" i="23"/>
  <c r="L296" i="23"/>
  <c r="K290" i="23"/>
  <c r="M290" i="23" s="1"/>
  <c r="L282" i="23"/>
  <c r="M287" i="23"/>
  <c r="L254" i="23"/>
  <c r="I246" i="23"/>
  <c r="I245" i="23" s="1"/>
  <c r="K240" i="23"/>
  <c r="M240" i="23" s="1"/>
  <c r="K239" i="23"/>
  <c r="L235" i="23"/>
  <c r="K230" i="23"/>
  <c r="M167" i="23"/>
  <c r="K165" i="23"/>
  <c r="M165" i="23" s="1"/>
  <c r="I161" i="23"/>
  <c r="K154" i="23"/>
  <c r="L156" i="23"/>
  <c r="M149" i="23"/>
  <c r="L147" i="23"/>
  <c r="L144" i="23"/>
  <c r="L125" i="23"/>
  <c r="M120" i="23"/>
  <c r="M118" i="23"/>
  <c r="I116" i="23"/>
  <c r="L117" i="23"/>
  <c r="L113" i="23"/>
  <c r="L114" i="23"/>
  <c r="M60" i="23"/>
  <c r="L59" i="23"/>
  <c r="L57" i="23"/>
  <c r="M58" i="23"/>
  <c r="M46" i="23"/>
  <c r="I44" i="23"/>
  <c r="M48" i="23"/>
  <c r="L50" i="23"/>
  <c r="I33" i="23"/>
  <c r="K33" i="23" s="1"/>
  <c r="M39" i="23"/>
  <c r="K662" i="23"/>
  <c r="M662" i="23" s="1"/>
  <c r="I24" i="23"/>
  <c r="K25" i="23"/>
  <c r="I65" i="23"/>
  <c r="K65" i="23" s="1"/>
  <c r="K66" i="23"/>
  <c r="L14" i="23"/>
  <c r="L79" i="23"/>
  <c r="I13" i="23"/>
  <c r="L15" i="23"/>
  <c r="M16" i="23"/>
  <c r="M18" i="23"/>
  <c r="F25" i="23"/>
  <c r="F33" i="23"/>
  <c r="M38" i="23"/>
  <c r="J43" i="23"/>
  <c r="J31" i="23" s="1"/>
  <c r="J30" i="23" s="1"/>
  <c r="M47" i="23"/>
  <c r="M53" i="23"/>
  <c r="M63" i="23"/>
  <c r="F66" i="23"/>
  <c r="M69" i="23"/>
  <c r="L72" i="23"/>
  <c r="M73" i="23"/>
  <c r="M77" i="23"/>
  <c r="M89" i="23"/>
  <c r="F90" i="23"/>
  <c r="I104" i="23"/>
  <c r="K104" i="23" s="1"/>
  <c r="E112" i="23"/>
  <c r="F127" i="23"/>
  <c r="M127" i="23" s="1"/>
  <c r="L128" i="23"/>
  <c r="M128" i="23"/>
  <c r="C133" i="23"/>
  <c r="K135" i="23"/>
  <c r="K142" i="23"/>
  <c r="J161" i="23"/>
  <c r="M173" i="23"/>
  <c r="L173" i="23"/>
  <c r="L36" i="23"/>
  <c r="K133" i="23"/>
  <c r="M143" i="23"/>
  <c r="L143" i="23"/>
  <c r="M146" i="23"/>
  <c r="F154" i="23"/>
  <c r="M171" i="23"/>
  <c r="L171" i="23"/>
  <c r="M181" i="23"/>
  <c r="L181" i="23"/>
  <c r="F130" i="23"/>
  <c r="L131" i="23"/>
  <c r="M131" i="23"/>
  <c r="F145" i="23"/>
  <c r="L146" i="23"/>
  <c r="F13" i="23"/>
  <c r="M22" i="23"/>
  <c r="M40" i="23"/>
  <c r="M42" i="23"/>
  <c r="L49" i="23"/>
  <c r="M51" i="23"/>
  <c r="M55" i="23"/>
  <c r="M75" i="23"/>
  <c r="M83" i="23"/>
  <c r="F104" i="23"/>
  <c r="M107" i="23"/>
  <c r="M115" i="23"/>
  <c r="L129" i="23"/>
  <c r="K137" i="23"/>
  <c r="M137" i="23" s="1"/>
  <c r="M139" i="23"/>
  <c r="I140" i="23"/>
  <c r="L151" i="23"/>
  <c r="M151" i="23"/>
  <c r="L159" i="23"/>
  <c r="M178" i="23"/>
  <c r="L178" i="23"/>
  <c r="M192" i="23"/>
  <c r="L192" i="23"/>
  <c r="M212" i="23"/>
  <c r="L212" i="23"/>
  <c r="L20" i="23"/>
  <c r="L71" i="23"/>
  <c r="L81" i="23"/>
  <c r="K145" i="23"/>
  <c r="M145" i="23" s="1"/>
  <c r="L150" i="23"/>
  <c r="M175" i="23"/>
  <c r="L175" i="23"/>
  <c r="M199" i="23"/>
  <c r="L199" i="23"/>
  <c r="M210" i="23"/>
  <c r="L210" i="23"/>
  <c r="K141" i="23"/>
  <c r="K148" i="23"/>
  <c r="L157" i="23"/>
  <c r="K158" i="23"/>
  <c r="L160" i="23"/>
  <c r="K163" i="23"/>
  <c r="L172" i="23"/>
  <c r="F182" i="23"/>
  <c r="L183" i="23"/>
  <c r="M191" i="23"/>
  <c r="M198" i="23"/>
  <c r="L198" i="23"/>
  <c r="K201" i="23"/>
  <c r="M209" i="23"/>
  <c r="L209" i="23"/>
  <c r="M211" i="23"/>
  <c r="L211" i="23"/>
  <c r="M213" i="23"/>
  <c r="L213" i="23"/>
  <c r="M216" i="23"/>
  <c r="L216" i="23"/>
  <c r="M218" i="23"/>
  <c r="L218" i="23"/>
  <c r="M228" i="23"/>
  <c r="L228" i="23"/>
  <c r="L233" i="23"/>
  <c r="C238" i="23"/>
  <c r="C237" i="23" s="1"/>
  <c r="L249" i="23"/>
  <c r="F251" i="23"/>
  <c r="M259" i="23"/>
  <c r="L259" i="23"/>
  <c r="F265" i="23"/>
  <c r="K299" i="23"/>
  <c r="K313" i="23"/>
  <c r="L327" i="23"/>
  <c r="M327" i="23"/>
  <c r="E385" i="23"/>
  <c r="L415" i="23"/>
  <c r="M415" i="23"/>
  <c r="L436" i="23"/>
  <c r="M436" i="23"/>
  <c r="M444" i="23"/>
  <c r="M445" i="23"/>
  <c r="L445" i="23"/>
  <c r="K476" i="23"/>
  <c r="I475" i="23"/>
  <c r="M177" i="23"/>
  <c r="K182" i="23"/>
  <c r="E221" i="23"/>
  <c r="J222" i="23"/>
  <c r="K222" i="23" s="1"/>
  <c r="K223" i="23"/>
  <c r="M223" i="23" s="1"/>
  <c r="M229" i="23"/>
  <c r="L229" i="23"/>
  <c r="M264" i="23"/>
  <c r="L264" i="23"/>
  <c r="M269" i="23"/>
  <c r="L269" i="23"/>
  <c r="F294" i="23"/>
  <c r="L295" i="23"/>
  <c r="M302" i="23"/>
  <c r="L302" i="23"/>
  <c r="L380" i="23"/>
  <c r="M380" i="23"/>
  <c r="M410" i="23"/>
  <c r="L410" i="23"/>
  <c r="L502" i="23"/>
  <c r="M502" i="23"/>
  <c r="F133" i="23"/>
  <c r="L134" i="23"/>
  <c r="K138" i="23"/>
  <c r="D140" i="23"/>
  <c r="I153" i="23"/>
  <c r="K153" i="23" s="1"/>
  <c r="L164" i="23"/>
  <c r="L174" i="23"/>
  <c r="L177" i="23"/>
  <c r="L180" i="23"/>
  <c r="L186" i="23"/>
  <c r="K194" i="23"/>
  <c r="F214" i="23"/>
  <c r="L215" i="23"/>
  <c r="M215" i="23"/>
  <c r="M217" i="23"/>
  <c r="L217" i="23"/>
  <c r="M220" i="23"/>
  <c r="C221" i="23"/>
  <c r="M224" i="23"/>
  <c r="L224" i="23"/>
  <c r="M232" i="23"/>
  <c r="M234" i="23"/>
  <c r="K243" i="23"/>
  <c r="M243" i="23" s="1"/>
  <c r="I242" i="23"/>
  <c r="K242" i="23" s="1"/>
  <c r="M250" i="23"/>
  <c r="L250" i="23"/>
  <c r="J251" i="23"/>
  <c r="K252" i="23"/>
  <c r="M252" i="23" s="1"/>
  <c r="M253" i="23"/>
  <c r="D256" i="23"/>
  <c r="I256" i="23"/>
  <c r="K256" i="23" s="1"/>
  <c r="K257" i="23"/>
  <c r="M257" i="23" s="1"/>
  <c r="L281" i="23"/>
  <c r="F318" i="23"/>
  <c r="J323" i="23"/>
  <c r="J322" i="23" s="1"/>
  <c r="K322" i="23" s="1"/>
  <c r="K324" i="23"/>
  <c r="F329" i="23"/>
  <c r="L330" i="23"/>
  <c r="M330" i="23"/>
  <c r="L466" i="23"/>
  <c r="M466" i="23"/>
  <c r="L474" i="23"/>
  <c r="M474" i="23"/>
  <c r="L162" i="23"/>
  <c r="K166" i="23"/>
  <c r="K189" i="23"/>
  <c r="F196" i="23"/>
  <c r="L197" i="23"/>
  <c r="M197" i="23"/>
  <c r="M200" i="23"/>
  <c r="L200" i="23"/>
  <c r="M225" i="23"/>
  <c r="L225" i="23"/>
  <c r="J226" i="23"/>
  <c r="K226" i="23" s="1"/>
  <c r="K227" i="23"/>
  <c r="M227" i="23" s="1"/>
  <c r="K285" i="23"/>
  <c r="L366" i="23"/>
  <c r="L404" i="23"/>
  <c r="M404" i="23"/>
  <c r="K214" i="23"/>
  <c r="M214" i="23" s="1"/>
  <c r="F222" i="23"/>
  <c r="D238" i="23"/>
  <c r="D237" i="23" s="1"/>
  <c r="F239" i="23"/>
  <c r="K241" i="23"/>
  <c r="K275" i="23"/>
  <c r="M275" i="23" s="1"/>
  <c r="I274" i="23"/>
  <c r="K274" i="23" s="1"/>
  <c r="F279" i="23"/>
  <c r="K289" i="23"/>
  <c r="M289" i="23" s="1"/>
  <c r="I306" i="23"/>
  <c r="K319" i="23"/>
  <c r="M319" i="23" s="1"/>
  <c r="L321" i="23"/>
  <c r="M321" i="23"/>
  <c r="C338" i="23"/>
  <c r="C358" i="23"/>
  <c r="F364" i="23"/>
  <c r="E372" i="23"/>
  <c r="F374" i="23"/>
  <c r="L375" i="23"/>
  <c r="M375" i="23"/>
  <c r="L386" i="23"/>
  <c r="M389" i="23"/>
  <c r="L389" i="23"/>
  <c r="F401" i="23"/>
  <c r="F441" i="23"/>
  <c r="J666" i="23"/>
  <c r="J665" i="23" s="1"/>
  <c r="K667" i="23"/>
  <c r="M667" i="23" s="1"/>
  <c r="M683" i="23"/>
  <c r="L683" i="23"/>
  <c r="M663" i="23"/>
  <c r="L663" i="23"/>
  <c r="K219" i="23"/>
  <c r="F226" i="23"/>
  <c r="F246" i="23"/>
  <c r="K248" i="23"/>
  <c r="K251" i="23"/>
  <c r="M251" i="23" s="1"/>
  <c r="K261" i="23"/>
  <c r="M262" i="23"/>
  <c r="L262" i="23"/>
  <c r="M271" i="23"/>
  <c r="L271" i="23"/>
  <c r="F307" i="23"/>
  <c r="M337" i="23"/>
  <c r="L337" i="23"/>
  <c r="F343" i="23"/>
  <c r="L344" i="23"/>
  <c r="M344" i="23"/>
  <c r="M351" i="23"/>
  <c r="L351" i="23"/>
  <c r="I368" i="23"/>
  <c r="K368" i="23" s="1"/>
  <c r="K369" i="23"/>
  <c r="M369" i="23" s="1"/>
  <c r="K372" i="23"/>
  <c r="F377" i="23"/>
  <c r="L378" i="23"/>
  <c r="F382" i="23"/>
  <c r="L383" i="23"/>
  <c r="M383" i="23"/>
  <c r="J385" i="23"/>
  <c r="K406" i="23"/>
  <c r="M406" i="23" s="1"/>
  <c r="I405" i="23"/>
  <c r="K405" i="23" s="1"/>
  <c r="M418" i="23"/>
  <c r="M463" i="23"/>
  <c r="L463" i="23"/>
  <c r="L488" i="23"/>
  <c r="M488" i="23"/>
  <c r="M498" i="23"/>
  <c r="L498" i="23"/>
  <c r="M524" i="23"/>
  <c r="I528" i="23"/>
  <c r="K529" i="23"/>
  <c r="M529" i="23" s="1"/>
  <c r="F528" i="23"/>
  <c r="D339" i="23"/>
  <c r="D338" i="23" s="1"/>
  <c r="I361" i="23"/>
  <c r="I360" i="23" s="1"/>
  <c r="I359" i="23" s="1"/>
  <c r="M388" i="23"/>
  <c r="J400" i="23"/>
  <c r="K403" i="23"/>
  <c r="M403" i="23" s="1"/>
  <c r="I402" i="23"/>
  <c r="K409" i="23"/>
  <c r="I408" i="23"/>
  <c r="K408" i="23" s="1"/>
  <c r="C427" i="23"/>
  <c r="D427" i="23"/>
  <c r="J427" i="23"/>
  <c r="F438" i="23"/>
  <c r="L439" i="23"/>
  <c r="M439" i="23"/>
  <c r="J491" i="23"/>
  <c r="J490" i="23" s="1"/>
  <c r="K492" i="23"/>
  <c r="M492" i="23" s="1"/>
  <c r="K554" i="23"/>
  <c r="M554" i="23" s="1"/>
  <c r="L580" i="23"/>
  <c r="M580" i="23"/>
  <c r="M652" i="23"/>
  <c r="L652" i="23"/>
  <c r="F666" i="23"/>
  <c r="E256" i="23"/>
  <c r="E255" i="23" s="1"/>
  <c r="D266" i="23"/>
  <c r="D265" i="23" s="1"/>
  <c r="I266" i="23"/>
  <c r="K284" i="23"/>
  <c r="M284" i="23" s="1"/>
  <c r="K298" i="23"/>
  <c r="M298" i="23" s="1"/>
  <c r="K312" i="23"/>
  <c r="K325" i="23"/>
  <c r="M325" i="23" s="1"/>
  <c r="M333" i="23"/>
  <c r="K335" i="23"/>
  <c r="M335" i="23" s="1"/>
  <c r="E339" i="23"/>
  <c r="E338" i="23" s="1"/>
  <c r="M341" i="23"/>
  <c r="L342" i="23"/>
  <c r="M347" i="23"/>
  <c r="K352" i="23"/>
  <c r="M352" i="23" s="1"/>
  <c r="M356" i="23"/>
  <c r="L357" i="23"/>
  <c r="K362" i="23"/>
  <c r="K387" i="23"/>
  <c r="M387" i="23" s="1"/>
  <c r="L388" i="23"/>
  <c r="M393" i="23"/>
  <c r="L395" i="23"/>
  <c r="L412" i="23"/>
  <c r="L426" i="23"/>
  <c r="E427" i="23"/>
  <c r="L432" i="23"/>
  <c r="K443" i="23"/>
  <c r="M443" i="23" s="1"/>
  <c r="I442" i="23"/>
  <c r="L450" i="23"/>
  <c r="M450" i="23"/>
  <c r="F461" i="23"/>
  <c r="L462" i="23"/>
  <c r="C475" i="23"/>
  <c r="F477" i="23"/>
  <c r="L480" i="23"/>
  <c r="M480" i="23"/>
  <c r="K481" i="23"/>
  <c r="M481" i="23" s="1"/>
  <c r="J486" i="23"/>
  <c r="J485" i="23" s="1"/>
  <c r="K485" i="23" s="1"/>
  <c r="M485" i="23" s="1"/>
  <c r="K487" i="23"/>
  <c r="M487" i="23" s="1"/>
  <c r="F496" i="23"/>
  <c r="L497" i="23"/>
  <c r="M497" i="23"/>
  <c r="E503" i="23"/>
  <c r="J503" i="23"/>
  <c r="I517" i="23"/>
  <c r="L522" i="23"/>
  <c r="F521" i="23"/>
  <c r="M522" i="23"/>
  <c r="F543" i="23"/>
  <c r="M546" i="23"/>
  <c r="L546" i="23"/>
  <c r="J560" i="23"/>
  <c r="J559" i="23" s="1"/>
  <c r="J558" i="23" s="1"/>
  <c r="J557" i="23" s="1"/>
  <c r="K561" i="23"/>
  <c r="M561" i="23" s="1"/>
  <c r="M579" i="23"/>
  <c r="L583" i="23"/>
  <c r="M583" i="23"/>
  <c r="M614" i="23"/>
  <c r="L614" i="23"/>
  <c r="F256" i="23"/>
  <c r="K258" i="23"/>
  <c r="K272" i="23"/>
  <c r="M272" i="23" s="1"/>
  <c r="L277" i="23"/>
  <c r="L283" i="23"/>
  <c r="K286" i="23"/>
  <c r="M286" i="23" s="1"/>
  <c r="L291" i="23"/>
  <c r="L297" i="23"/>
  <c r="K300" i="23"/>
  <c r="L305" i="23"/>
  <c r="L311" i="23"/>
  <c r="K314" i="23"/>
  <c r="M314" i="23" s="1"/>
  <c r="K318" i="23"/>
  <c r="L320" i="23"/>
  <c r="D322" i="23"/>
  <c r="M326" i="23"/>
  <c r="K340" i="23"/>
  <c r="M340" i="23" s="1"/>
  <c r="L341" i="23"/>
  <c r="M353" i="23"/>
  <c r="K355" i="23"/>
  <c r="M355" i="23" s="1"/>
  <c r="L356" i="23"/>
  <c r="K363" i="23"/>
  <c r="K367" i="23"/>
  <c r="F368" i="23"/>
  <c r="K370" i="23"/>
  <c r="L371" i="23"/>
  <c r="K377" i="23"/>
  <c r="L379" i="23"/>
  <c r="K398" i="23"/>
  <c r="M398" i="23" s="1"/>
  <c r="I397" i="23"/>
  <c r="M399" i="23"/>
  <c r="C401" i="23"/>
  <c r="C400" i="23" s="1"/>
  <c r="F409" i="23"/>
  <c r="L411" i="23"/>
  <c r="L419" i="23"/>
  <c r="L422" i="23"/>
  <c r="M422" i="23"/>
  <c r="F424" i="23"/>
  <c r="L425" i="23"/>
  <c r="M425" i="23"/>
  <c r="K428" i="23"/>
  <c r="M431" i="23"/>
  <c r="L431" i="23"/>
  <c r="C441" i="23"/>
  <c r="L446" i="23"/>
  <c r="M451" i="23"/>
  <c r="L451" i="23"/>
  <c r="M452" i="23"/>
  <c r="L452" i="23"/>
  <c r="I456" i="23"/>
  <c r="K457" i="23"/>
  <c r="M457" i="23" s="1"/>
  <c r="D503" i="23"/>
  <c r="L507" i="23"/>
  <c r="M507" i="23"/>
  <c r="L515" i="23"/>
  <c r="M515" i="23"/>
  <c r="L519" i="23"/>
  <c r="F518" i="23"/>
  <c r="M519" i="23"/>
  <c r="L536" i="23"/>
  <c r="M536" i="23"/>
  <c r="K538" i="23"/>
  <c r="M538" i="23" s="1"/>
  <c r="I537" i="23"/>
  <c r="K537" i="23" s="1"/>
  <c r="M537" i="23" s="1"/>
  <c r="K547" i="23"/>
  <c r="M547" i="23" s="1"/>
  <c r="L550" i="23"/>
  <c r="M550" i="23"/>
  <c r="K559" i="23"/>
  <c r="K413" i="23"/>
  <c r="M413" i="23" s="1"/>
  <c r="K424" i="23"/>
  <c r="M430" i="23"/>
  <c r="K435" i="23"/>
  <c r="M435" i="23" s="1"/>
  <c r="I434" i="23"/>
  <c r="I433" i="23" s="1"/>
  <c r="D448" i="23"/>
  <c r="D447" i="23" s="1"/>
  <c r="D441" i="23" s="1"/>
  <c r="K449" i="23"/>
  <c r="M449" i="23" s="1"/>
  <c r="I448" i="23"/>
  <c r="K465" i="23"/>
  <c r="M465" i="23" s="1"/>
  <c r="I468" i="23"/>
  <c r="K469" i="23"/>
  <c r="M469" i="23" s="1"/>
  <c r="L473" i="23"/>
  <c r="F472" i="23"/>
  <c r="M472" i="23" s="1"/>
  <c r="D475" i="23"/>
  <c r="K477" i="23"/>
  <c r="D489" i="23"/>
  <c r="I495" i="23"/>
  <c r="I500" i="23"/>
  <c r="K501" i="23"/>
  <c r="M501" i="23" s="1"/>
  <c r="M545" i="23"/>
  <c r="L545" i="23"/>
  <c r="E541" i="23"/>
  <c r="J541" i="23"/>
  <c r="K551" i="23"/>
  <c r="L556" i="23"/>
  <c r="M556" i="23"/>
  <c r="K570" i="23"/>
  <c r="K574" i="23"/>
  <c r="M574" i="23" s="1"/>
  <c r="L577" i="23"/>
  <c r="D585" i="23"/>
  <c r="D584" i="23" s="1"/>
  <c r="M414" i="23"/>
  <c r="M416" i="23"/>
  <c r="K429" i="23"/>
  <c r="M429" i="23" s="1"/>
  <c r="L430" i="23"/>
  <c r="K438" i="23"/>
  <c r="M438" i="23" s="1"/>
  <c r="I437" i="23"/>
  <c r="K437" i="23" s="1"/>
  <c r="E448" i="23"/>
  <c r="E447" i="23" s="1"/>
  <c r="E441" i="23" s="1"/>
  <c r="J448" i="23"/>
  <c r="J447" i="23" s="1"/>
  <c r="J441" i="23" s="1"/>
  <c r="L454" i="23"/>
  <c r="M454" i="23"/>
  <c r="L481" i="23"/>
  <c r="K482" i="23"/>
  <c r="M482" i="23" s="1"/>
  <c r="I505" i="23"/>
  <c r="K506" i="23"/>
  <c r="M506" i="23" s="1"/>
  <c r="I509" i="23"/>
  <c r="K510" i="23"/>
  <c r="M510" i="23" s="1"/>
  <c r="L514" i="23"/>
  <c r="F513" i="23"/>
  <c r="K518" i="23"/>
  <c r="K521" i="23"/>
  <c r="M521" i="23" s="1"/>
  <c r="L530" i="23"/>
  <c r="M530" i="23"/>
  <c r="F603" i="23"/>
  <c r="M627" i="23"/>
  <c r="L627" i="23"/>
  <c r="L633" i="23"/>
  <c r="M633" i="23"/>
  <c r="L465" i="23"/>
  <c r="E475" i="23"/>
  <c r="C541" i="23"/>
  <c r="K555" i="23"/>
  <c r="M555" i="23" s="1"/>
  <c r="F560" i="23"/>
  <c r="M565" i="23"/>
  <c r="L565" i="23"/>
  <c r="K595" i="23"/>
  <c r="M595" i="23" s="1"/>
  <c r="M597" i="23"/>
  <c r="L597" i="23"/>
  <c r="M625" i="23"/>
  <c r="L625" i="23"/>
  <c r="M643" i="23"/>
  <c r="L643" i="23"/>
  <c r="L549" i="23"/>
  <c r="M562" i="23"/>
  <c r="L562" i="23"/>
  <c r="C569" i="23"/>
  <c r="C568" i="23" s="1"/>
  <c r="M573" i="23"/>
  <c r="K575" i="23"/>
  <c r="M576" i="23"/>
  <c r="L578" i="23"/>
  <c r="K581" i="23"/>
  <c r="C585" i="23"/>
  <c r="C584" i="23" s="1"/>
  <c r="M589" i="23"/>
  <c r="K591" i="23"/>
  <c r="M592" i="23"/>
  <c r="L594" i="23"/>
  <c r="M635" i="23"/>
  <c r="L635" i="23"/>
  <c r="L638" i="23"/>
  <c r="L659" i="23"/>
  <c r="M659" i="23"/>
  <c r="K661" i="23"/>
  <c r="M661" i="23" s="1"/>
  <c r="C603" i="23"/>
  <c r="C602" i="23" s="1"/>
  <c r="J645" i="23"/>
  <c r="J640" i="23" s="1"/>
  <c r="M717" i="23"/>
  <c r="L717" i="23"/>
  <c r="M719" i="23"/>
  <c r="L719" i="23"/>
  <c r="K553" i="23"/>
  <c r="M553" i="23" s="1"/>
  <c r="F569" i="23"/>
  <c r="K571" i="23"/>
  <c r="F585" i="23"/>
  <c r="K587" i="23"/>
  <c r="D603" i="23"/>
  <c r="D602" i="23" s="1"/>
  <c r="I603" i="23"/>
  <c r="I602" i="23" s="1"/>
  <c r="L610" i="23"/>
  <c r="M610" i="23"/>
  <c r="M626" i="23"/>
  <c r="L626" i="23"/>
  <c r="M634" i="23"/>
  <c r="L658" i="23"/>
  <c r="K660" i="23"/>
  <c r="M660" i="23" s="1"/>
  <c r="M700" i="23"/>
  <c r="L700" i="23"/>
  <c r="E603" i="23"/>
  <c r="E602" i="23" s="1"/>
  <c r="J603" i="23"/>
  <c r="L672" i="23"/>
  <c r="M672" i="23"/>
  <c r="M678" i="23"/>
  <c r="L678" i="23"/>
  <c r="M684" i="23"/>
  <c r="L684" i="23"/>
  <c r="M687" i="23"/>
  <c r="L687" i="23"/>
  <c r="L711" i="23"/>
  <c r="M711" i="23"/>
  <c r="M726" i="23"/>
  <c r="L726" i="23"/>
  <c r="F728" i="23"/>
  <c r="L729" i="23"/>
  <c r="M729" i="23"/>
  <c r="M731" i="23"/>
  <c r="L731" i="23"/>
  <c r="M733" i="23"/>
  <c r="L733" i="23"/>
  <c r="M742" i="23"/>
  <c r="F645" i="23"/>
  <c r="F640" i="23" s="1"/>
  <c r="M669" i="23"/>
  <c r="L669" i="23"/>
  <c r="M675" i="23"/>
  <c r="L675" i="23"/>
  <c r="M680" i="23"/>
  <c r="L680" i="23"/>
  <c r="F737" i="23"/>
  <c r="L738" i="23"/>
  <c r="M738" i="23"/>
  <c r="M670" i="23"/>
  <c r="L670" i="23"/>
  <c r="I685" i="23"/>
  <c r="M703" i="23"/>
  <c r="L703" i="23"/>
  <c r="M705" i="23"/>
  <c r="L705" i="23"/>
  <c r="F707" i="23"/>
  <c r="L708" i="23"/>
  <c r="M708" i="23"/>
  <c r="M712" i="23"/>
  <c r="M714" i="23"/>
  <c r="L714" i="23"/>
  <c r="K721" i="23"/>
  <c r="M723" i="23"/>
  <c r="L723" i="23"/>
  <c r="M736" i="23"/>
  <c r="L736" i="23"/>
  <c r="K737" i="23"/>
  <c r="K744" i="23"/>
  <c r="M746" i="23"/>
  <c r="L746" i="23"/>
  <c r="K671" i="23"/>
  <c r="M674" i="23"/>
  <c r="M689" i="23"/>
  <c r="L689" i="23"/>
  <c r="M695" i="23"/>
  <c r="L697" i="23"/>
  <c r="F715" i="23"/>
  <c r="L716" i="23"/>
  <c r="M716" i="23"/>
  <c r="M718" i="23"/>
  <c r="L718" i="23"/>
  <c r="M720" i="23"/>
  <c r="L720" i="23"/>
  <c r="M727" i="23"/>
  <c r="L727" i="23"/>
  <c r="M730" i="23"/>
  <c r="L730" i="23"/>
  <c r="M732" i="23"/>
  <c r="L732" i="23"/>
  <c r="M739" i="23"/>
  <c r="L739" i="23"/>
  <c r="M743" i="23"/>
  <c r="L743" i="23"/>
  <c r="L688" i="23"/>
  <c r="K690" i="23"/>
  <c r="M690" i="23" s="1"/>
  <c r="L692" i="23"/>
  <c r="K693" i="23"/>
  <c r="F701" i="23"/>
  <c r="L701" i="23" s="1"/>
  <c r="L702" i="23"/>
  <c r="M702" i="23"/>
  <c r="M704" i="23"/>
  <c r="L704" i="23"/>
  <c r="M706" i="23"/>
  <c r="L706" i="23"/>
  <c r="M709" i="23"/>
  <c r="L709" i="23"/>
  <c r="M713" i="23"/>
  <c r="L713" i="23"/>
  <c r="F721" i="23"/>
  <c r="F734" i="23"/>
  <c r="L735" i="23"/>
  <c r="K740" i="23"/>
  <c r="F744" i="23"/>
  <c r="L744" i="20"/>
  <c r="L743" i="20"/>
  <c r="L742" i="20"/>
  <c r="L741" i="20"/>
  <c r="L740" i="20"/>
  <c r="L739" i="20"/>
  <c r="L738" i="20"/>
  <c r="L737" i="20"/>
  <c r="L736" i="20"/>
  <c r="L735" i="20"/>
  <c r="L734" i="20"/>
  <c r="L733" i="20"/>
  <c r="L732" i="20"/>
  <c r="L731" i="20"/>
  <c r="L730" i="20"/>
  <c r="L729" i="20"/>
  <c r="L728" i="20"/>
  <c r="L727" i="20"/>
  <c r="L726" i="20"/>
  <c r="L725" i="20"/>
  <c r="L724" i="20"/>
  <c r="L723" i="20"/>
  <c r="L722" i="20"/>
  <c r="L721" i="20"/>
  <c r="L720" i="20"/>
  <c r="L719" i="20"/>
  <c r="L718" i="20"/>
  <c r="L717" i="20"/>
  <c r="L716" i="20"/>
  <c r="L715" i="20"/>
  <c r="L714" i="20"/>
  <c r="L713" i="20"/>
  <c r="L712" i="20"/>
  <c r="L711" i="20"/>
  <c r="L710" i="20"/>
  <c r="L709" i="20"/>
  <c r="L708" i="20"/>
  <c r="L707" i="20"/>
  <c r="L706" i="20"/>
  <c r="L705" i="20"/>
  <c r="L704" i="20"/>
  <c r="L703" i="20"/>
  <c r="L702" i="20"/>
  <c r="L701" i="20"/>
  <c r="L700" i="20"/>
  <c r="L699" i="20"/>
  <c r="L698" i="20"/>
  <c r="L697" i="20"/>
  <c r="L696" i="20"/>
  <c r="L695" i="20"/>
  <c r="L694" i="20"/>
  <c r="L693" i="20"/>
  <c r="L692" i="20"/>
  <c r="L689" i="20"/>
  <c r="L688" i="20"/>
  <c r="L687" i="20"/>
  <c r="L686" i="20"/>
  <c r="L685" i="20"/>
  <c r="L684" i="20"/>
  <c r="L683" i="20"/>
  <c r="L682" i="20"/>
  <c r="L681" i="20"/>
  <c r="L680" i="20"/>
  <c r="L679" i="20"/>
  <c r="L678" i="20"/>
  <c r="L676" i="20"/>
  <c r="L675" i="20"/>
  <c r="L674" i="20"/>
  <c r="L673" i="20"/>
  <c r="L672" i="20"/>
  <c r="L671" i="20"/>
  <c r="L670" i="20"/>
  <c r="L669" i="20"/>
  <c r="L668" i="20"/>
  <c r="L667" i="20"/>
  <c r="L666" i="20"/>
  <c r="L662" i="20"/>
  <c r="L661" i="20"/>
  <c r="L660" i="20"/>
  <c r="L659" i="20"/>
  <c r="L658" i="20"/>
  <c r="L657" i="20"/>
  <c r="L656" i="20"/>
  <c r="L654" i="20"/>
  <c r="L650" i="20"/>
  <c r="L646" i="20"/>
  <c r="L641" i="20"/>
  <c r="L636" i="20"/>
  <c r="L633" i="20"/>
  <c r="L632" i="20"/>
  <c r="L631" i="20"/>
  <c r="L630" i="20"/>
  <c r="L628" i="20"/>
  <c r="L625" i="20"/>
  <c r="L624" i="20"/>
  <c r="L623" i="20"/>
  <c r="L622" i="20"/>
  <c r="L620" i="20"/>
  <c r="L616" i="20"/>
  <c r="L612" i="20"/>
  <c r="L608" i="20"/>
  <c r="L604" i="20"/>
  <c r="L595" i="20"/>
  <c r="L594" i="20"/>
  <c r="L593" i="20"/>
  <c r="L592" i="20"/>
  <c r="L591" i="20"/>
  <c r="L590" i="20"/>
  <c r="L589" i="20"/>
  <c r="L588" i="20"/>
  <c r="L587" i="20"/>
  <c r="L586" i="20"/>
  <c r="L585" i="20"/>
  <c r="L584" i="20"/>
  <c r="L583" i="20"/>
  <c r="L582" i="20"/>
  <c r="L581" i="20"/>
  <c r="L580" i="20"/>
  <c r="L579" i="20"/>
  <c r="L578" i="20"/>
  <c r="L577" i="20"/>
  <c r="L576" i="20"/>
  <c r="L575" i="20"/>
  <c r="L574" i="20"/>
  <c r="L573" i="20"/>
  <c r="L572" i="20"/>
  <c r="L571" i="20"/>
  <c r="L570" i="20"/>
  <c r="L569" i="20"/>
  <c r="L568" i="20"/>
  <c r="L567" i="20"/>
  <c r="L566" i="20"/>
  <c r="L565" i="20"/>
  <c r="L564" i="20"/>
  <c r="L563" i="20"/>
  <c r="L562" i="20"/>
  <c r="L561" i="20"/>
  <c r="L560" i="20"/>
  <c r="L559" i="20"/>
  <c r="L558" i="20"/>
  <c r="L557" i="20"/>
  <c r="L556" i="20"/>
  <c r="L555" i="20"/>
  <c r="L554" i="20"/>
  <c r="L553" i="20"/>
  <c r="L552" i="20"/>
  <c r="L551" i="20"/>
  <c r="L550" i="20"/>
  <c r="L549" i="20"/>
  <c r="L548" i="20"/>
  <c r="L547" i="20"/>
  <c r="L546" i="20"/>
  <c r="L545" i="20"/>
  <c r="L544" i="20"/>
  <c r="L543" i="20"/>
  <c r="L542" i="20"/>
  <c r="L541" i="20"/>
  <c r="L540" i="20"/>
  <c r="L539" i="20"/>
  <c r="L538" i="20"/>
  <c r="L537" i="20"/>
  <c r="L536" i="20"/>
  <c r="L535" i="20"/>
  <c r="L534" i="20"/>
  <c r="L533" i="20"/>
  <c r="L532" i="20"/>
  <c r="L531" i="20"/>
  <c r="L530" i="20"/>
  <c r="L529" i="20"/>
  <c r="L528" i="20"/>
  <c r="L527" i="20"/>
  <c r="L526" i="20"/>
  <c r="L525" i="20"/>
  <c r="L524" i="20"/>
  <c r="L523" i="20"/>
  <c r="L522" i="20"/>
  <c r="L521" i="20"/>
  <c r="L520" i="20"/>
  <c r="L519" i="20"/>
  <c r="L518" i="20"/>
  <c r="L517" i="20"/>
  <c r="L516" i="20"/>
  <c r="L515" i="20"/>
  <c r="L514" i="20"/>
  <c r="L513" i="20"/>
  <c r="L512" i="20"/>
  <c r="L511" i="20"/>
  <c r="L510" i="20"/>
  <c r="L509" i="20"/>
  <c r="L508" i="20"/>
  <c r="L507" i="20"/>
  <c r="L506" i="20"/>
  <c r="L505" i="20"/>
  <c r="L504" i="20"/>
  <c r="L503" i="20"/>
  <c r="L502" i="20"/>
  <c r="L501" i="20"/>
  <c r="L500" i="20"/>
  <c r="L499" i="20"/>
  <c r="L498" i="20"/>
  <c r="L497" i="20"/>
  <c r="L496" i="20"/>
  <c r="L495" i="20"/>
  <c r="L494" i="20"/>
  <c r="L493" i="20"/>
  <c r="L492" i="20"/>
  <c r="L491" i="20"/>
  <c r="L490" i="20"/>
  <c r="L489" i="20"/>
  <c r="L488" i="20"/>
  <c r="L487" i="20"/>
  <c r="L486" i="20"/>
  <c r="L485" i="20"/>
  <c r="L484" i="20"/>
  <c r="L483" i="20"/>
  <c r="L482" i="20"/>
  <c r="L481" i="20"/>
  <c r="L480" i="20"/>
  <c r="L479" i="20"/>
  <c r="L478" i="20"/>
  <c r="L477" i="20"/>
  <c r="L476" i="20"/>
  <c r="L475" i="20"/>
  <c r="L474" i="20"/>
  <c r="L473" i="20"/>
  <c r="L472" i="20"/>
  <c r="L471" i="20"/>
  <c r="L470" i="20"/>
  <c r="L469" i="20"/>
  <c r="L468" i="20"/>
  <c r="L467" i="20"/>
  <c r="L466" i="20"/>
  <c r="L465" i="20"/>
  <c r="L464" i="20"/>
  <c r="L463" i="20"/>
  <c r="L462" i="20"/>
  <c r="L461" i="20"/>
  <c r="L460" i="20"/>
  <c r="L459" i="20"/>
  <c r="L458" i="20"/>
  <c r="L457" i="20"/>
  <c r="L456" i="20"/>
  <c r="L455" i="20"/>
  <c r="L454" i="20"/>
  <c r="L453" i="20"/>
  <c r="L452" i="20"/>
  <c r="L451" i="20"/>
  <c r="L450" i="20"/>
  <c r="L449" i="20"/>
  <c r="L448" i="20"/>
  <c r="L447" i="20"/>
  <c r="L446" i="20"/>
  <c r="L445" i="20"/>
  <c r="L444" i="20"/>
  <c r="L443" i="20"/>
  <c r="L442" i="20"/>
  <c r="L441" i="20"/>
  <c r="L440" i="20"/>
  <c r="L439" i="20"/>
  <c r="L438" i="20"/>
  <c r="L437" i="20"/>
  <c r="L436" i="20"/>
  <c r="L435" i="20"/>
  <c r="L434" i="20"/>
  <c r="L433" i="20"/>
  <c r="L432" i="20"/>
  <c r="L431" i="20"/>
  <c r="L430" i="20"/>
  <c r="L429" i="20"/>
  <c r="L428" i="20"/>
  <c r="L427" i="20"/>
  <c r="L426" i="20"/>
  <c r="L425" i="20"/>
  <c r="L424" i="20"/>
  <c r="L423" i="20"/>
  <c r="L422" i="20"/>
  <c r="L421" i="20"/>
  <c r="L420" i="20"/>
  <c r="L419" i="20"/>
  <c r="L418" i="20"/>
  <c r="L417" i="20"/>
  <c r="L416" i="20"/>
  <c r="L415" i="20"/>
  <c r="L414" i="20"/>
  <c r="L413" i="20"/>
  <c r="L412" i="20"/>
  <c r="L411" i="20"/>
  <c r="L410" i="20"/>
  <c r="L409" i="20"/>
  <c r="L408" i="20"/>
  <c r="L407" i="20"/>
  <c r="L406" i="20"/>
  <c r="L405" i="20"/>
  <c r="L404" i="20"/>
  <c r="L403" i="20"/>
  <c r="L402" i="20"/>
  <c r="L401" i="20"/>
  <c r="L400" i="20"/>
  <c r="L399" i="20"/>
  <c r="L398" i="20"/>
  <c r="L397" i="20"/>
  <c r="L396" i="20"/>
  <c r="L395" i="20"/>
  <c r="L394" i="20"/>
  <c r="L393" i="20"/>
  <c r="L392" i="20"/>
  <c r="L391" i="20"/>
  <c r="L390" i="20"/>
  <c r="L389" i="20"/>
  <c r="L388" i="20"/>
  <c r="L387" i="20"/>
  <c r="L386" i="20"/>
  <c r="L385" i="20"/>
  <c r="L384" i="20"/>
  <c r="L383" i="20"/>
  <c r="L382" i="20"/>
  <c r="L381" i="20"/>
  <c r="L380" i="20"/>
  <c r="L379" i="20"/>
  <c r="L378" i="20"/>
  <c r="L377" i="20"/>
  <c r="L376" i="20"/>
  <c r="L375" i="20"/>
  <c r="L374" i="20"/>
  <c r="L373" i="20"/>
  <c r="L372" i="20"/>
  <c r="L371" i="20"/>
  <c r="L370" i="20"/>
  <c r="L369" i="20"/>
  <c r="L368" i="20"/>
  <c r="L367" i="20"/>
  <c r="L366" i="20"/>
  <c r="L365" i="20"/>
  <c r="L364" i="20"/>
  <c r="L363" i="20"/>
  <c r="L362" i="20"/>
  <c r="L361" i="20"/>
  <c r="L360" i="20"/>
  <c r="L359" i="20"/>
  <c r="L358" i="20"/>
  <c r="L357" i="20"/>
  <c r="L356" i="20"/>
  <c r="L355" i="20"/>
  <c r="L354" i="20"/>
  <c r="L353" i="20"/>
  <c r="L352" i="20"/>
  <c r="L351" i="20"/>
  <c r="L350" i="20"/>
  <c r="L349" i="20"/>
  <c r="L348" i="20"/>
  <c r="L347" i="20"/>
  <c r="L346" i="20"/>
  <c r="L345" i="20"/>
  <c r="L344" i="20"/>
  <c r="L343" i="20"/>
  <c r="L342" i="20"/>
  <c r="L341" i="20"/>
  <c r="L340" i="20"/>
  <c r="L339" i="20"/>
  <c r="L338" i="20"/>
  <c r="L337" i="20"/>
  <c r="L336" i="20"/>
  <c r="L335" i="20"/>
  <c r="L334" i="20"/>
  <c r="L333" i="20"/>
  <c r="L332" i="20"/>
  <c r="L331" i="20"/>
  <c r="L330" i="20"/>
  <c r="L329" i="20"/>
  <c r="L328" i="20"/>
  <c r="L327" i="20"/>
  <c r="L326" i="20"/>
  <c r="L325" i="20"/>
  <c r="L324" i="20"/>
  <c r="L323" i="20"/>
  <c r="L322" i="20"/>
  <c r="L321" i="20"/>
  <c r="L320" i="20"/>
  <c r="L319" i="20"/>
  <c r="L318" i="20"/>
  <c r="L317" i="20"/>
  <c r="L316" i="20"/>
  <c r="L315" i="20"/>
  <c r="L314" i="20"/>
  <c r="L313" i="20"/>
  <c r="L312" i="20"/>
  <c r="L311" i="20"/>
  <c r="L310" i="20"/>
  <c r="L309" i="20"/>
  <c r="L308" i="20"/>
  <c r="L307" i="20"/>
  <c r="L306" i="20"/>
  <c r="L305" i="20"/>
  <c r="L304" i="20"/>
  <c r="L303" i="20"/>
  <c r="L302" i="20"/>
  <c r="L301" i="20"/>
  <c r="L300" i="20"/>
  <c r="L299" i="20"/>
  <c r="L298" i="20"/>
  <c r="L297" i="20"/>
  <c r="L296" i="20"/>
  <c r="L295" i="20"/>
  <c r="L294" i="20"/>
  <c r="L293" i="20"/>
  <c r="L292" i="20"/>
  <c r="L291" i="20"/>
  <c r="L290" i="20"/>
  <c r="L289" i="20"/>
  <c r="L288" i="20"/>
  <c r="L287" i="20"/>
  <c r="L286" i="20"/>
  <c r="L285" i="20"/>
  <c r="L284" i="20"/>
  <c r="L283" i="20"/>
  <c r="L282" i="20"/>
  <c r="L281" i="20"/>
  <c r="L280" i="20"/>
  <c r="L279" i="20"/>
  <c r="L278" i="20"/>
  <c r="L277" i="20"/>
  <c r="L276" i="20"/>
  <c r="L275" i="20"/>
  <c r="L274" i="20"/>
  <c r="L273" i="20"/>
  <c r="L272" i="20"/>
  <c r="L271" i="20"/>
  <c r="L270" i="20"/>
  <c r="L269" i="20"/>
  <c r="L268" i="20"/>
  <c r="L267" i="20"/>
  <c r="L266" i="20"/>
  <c r="L265" i="20"/>
  <c r="L264" i="20"/>
  <c r="L263" i="20"/>
  <c r="L262" i="20"/>
  <c r="L261" i="20"/>
  <c r="L260" i="20"/>
  <c r="L259" i="20"/>
  <c r="L258" i="20"/>
  <c r="L257" i="20"/>
  <c r="L256" i="20"/>
  <c r="L255" i="20"/>
  <c r="L254" i="20"/>
  <c r="L253" i="20"/>
  <c r="L252" i="20"/>
  <c r="L251" i="20"/>
  <c r="L250" i="20"/>
  <c r="L249" i="20"/>
  <c r="L248" i="20"/>
  <c r="L247" i="20"/>
  <c r="L246" i="20"/>
  <c r="L245" i="20"/>
  <c r="L244" i="20"/>
  <c r="L243" i="20"/>
  <c r="L242" i="20"/>
  <c r="L241" i="20"/>
  <c r="L240" i="20"/>
  <c r="L239" i="20"/>
  <c r="L238" i="20"/>
  <c r="L237" i="20"/>
  <c r="L236" i="20"/>
  <c r="L235" i="20"/>
  <c r="L234" i="20"/>
  <c r="L233" i="20"/>
  <c r="L232" i="20"/>
  <c r="L231" i="20"/>
  <c r="L230" i="20"/>
  <c r="L229" i="20"/>
  <c r="L228" i="20"/>
  <c r="L227" i="20"/>
  <c r="L226" i="20"/>
  <c r="L225" i="20"/>
  <c r="L224" i="20"/>
  <c r="L223" i="20"/>
  <c r="L222" i="20"/>
  <c r="L221" i="20"/>
  <c r="L220" i="20"/>
  <c r="L219" i="20"/>
  <c r="L218" i="20"/>
  <c r="L217" i="20"/>
  <c r="L216" i="20"/>
  <c r="L215" i="20"/>
  <c r="L214" i="20"/>
  <c r="L213" i="20"/>
  <c r="L212" i="20"/>
  <c r="L211" i="20"/>
  <c r="L210" i="20"/>
  <c r="L209" i="20"/>
  <c r="L208" i="20"/>
  <c r="L207" i="20"/>
  <c r="L206" i="20"/>
  <c r="L205" i="20"/>
  <c r="L204" i="20"/>
  <c r="L203" i="20"/>
  <c r="L202" i="20"/>
  <c r="L201" i="20"/>
  <c r="L200" i="20"/>
  <c r="L199" i="20"/>
  <c r="L198" i="20"/>
  <c r="L197" i="20"/>
  <c r="L196" i="20"/>
  <c r="L195" i="20"/>
  <c r="L194" i="20"/>
  <c r="L193" i="20"/>
  <c r="L192" i="20"/>
  <c r="L191" i="20"/>
  <c r="L190" i="20"/>
  <c r="L189" i="20"/>
  <c r="L188" i="20"/>
  <c r="L187" i="20"/>
  <c r="L186" i="20"/>
  <c r="L185" i="20"/>
  <c r="L184" i="20"/>
  <c r="L183" i="20"/>
  <c r="L182" i="20"/>
  <c r="L181" i="20"/>
  <c r="L180" i="20"/>
  <c r="L179" i="20"/>
  <c r="L178" i="20"/>
  <c r="L177" i="20"/>
  <c r="L176" i="20"/>
  <c r="L175" i="20"/>
  <c r="L174" i="20"/>
  <c r="L173" i="20"/>
  <c r="L172" i="20"/>
  <c r="L171" i="20"/>
  <c r="L170" i="20"/>
  <c r="L169" i="20"/>
  <c r="L168" i="20"/>
  <c r="L167" i="20"/>
  <c r="L166" i="20"/>
  <c r="L165" i="20"/>
  <c r="L164" i="20"/>
  <c r="L163" i="20"/>
  <c r="L162" i="20"/>
  <c r="L161" i="20"/>
  <c r="L160" i="20"/>
  <c r="L159" i="20"/>
  <c r="L158" i="20"/>
  <c r="L157" i="20"/>
  <c r="L156" i="20"/>
  <c r="L155" i="20"/>
  <c r="L154" i="20"/>
  <c r="L153" i="20"/>
  <c r="L152" i="20"/>
  <c r="L151" i="20"/>
  <c r="L150" i="20"/>
  <c r="L149" i="20"/>
  <c r="L148" i="20"/>
  <c r="L147" i="20"/>
  <c r="L146" i="20"/>
  <c r="L145" i="20"/>
  <c r="L144" i="20"/>
  <c r="L143" i="20"/>
  <c r="L142" i="20"/>
  <c r="L141" i="20"/>
  <c r="L140" i="20"/>
  <c r="L139" i="20"/>
  <c r="L138" i="20"/>
  <c r="L137" i="20"/>
  <c r="L136" i="20"/>
  <c r="L135" i="20"/>
  <c r="L134" i="20"/>
  <c r="L133" i="20"/>
  <c r="L132" i="20"/>
  <c r="L131" i="20"/>
  <c r="L130" i="20"/>
  <c r="L129" i="20"/>
  <c r="L128" i="20"/>
  <c r="L127" i="20"/>
  <c r="L126" i="20"/>
  <c r="L125" i="20"/>
  <c r="L124" i="20"/>
  <c r="L123" i="20"/>
  <c r="L122" i="20"/>
  <c r="L121" i="20"/>
  <c r="L120" i="20"/>
  <c r="L119" i="20"/>
  <c r="L118" i="20"/>
  <c r="L117" i="20"/>
  <c r="L116" i="20"/>
  <c r="L115" i="20"/>
  <c r="L114" i="20"/>
  <c r="L113" i="20"/>
  <c r="L112" i="20"/>
  <c r="L111" i="20"/>
  <c r="L110" i="20"/>
  <c r="L109" i="20"/>
  <c r="L108" i="20"/>
  <c r="L107" i="20"/>
  <c r="L106" i="20"/>
  <c r="L105" i="20"/>
  <c r="L104" i="20"/>
  <c r="L103" i="20"/>
  <c r="L102" i="20"/>
  <c r="L101" i="20"/>
  <c r="L100" i="20"/>
  <c r="L99" i="20"/>
  <c r="L98" i="20"/>
  <c r="L97" i="20"/>
  <c r="L96" i="20"/>
  <c r="L95" i="20"/>
  <c r="L94" i="20"/>
  <c r="L93" i="20"/>
  <c r="L92" i="20"/>
  <c r="L91" i="20"/>
  <c r="L90" i="20"/>
  <c r="L89" i="20"/>
  <c r="L88" i="20"/>
  <c r="L87" i="20"/>
  <c r="L86" i="20"/>
  <c r="L85" i="20"/>
  <c r="L84" i="20"/>
  <c r="L83" i="20"/>
  <c r="L82" i="20"/>
  <c r="L81" i="20"/>
  <c r="L80" i="20"/>
  <c r="L79" i="20"/>
  <c r="L78" i="20"/>
  <c r="L77" i="20"/>
  <c r="L76" i="20"/>
  <c r="L75" i="20"/>
  <c r="L74" i="20"/>
  <c r="L73" i="20"/>
  <c r="L72" i="20"/>
  <c r="L71" i="20"/>
  <c r="L70" i="20"/>
  <c r="L69" i="20"/>
  <c r="L68" i="20"/>
  <c r="L67" i="20"/>
  <c r="L66" i="20"/>
  <c r="L65" i="20"/>
  <c r="L64" i="20"/>
  <c r="L63" i="20"/>
  <c r="L62" i="20"/>
  <c r="L61" i="20"/>
  <c r="L60" i="20"/>
  <c r="L59" i="20"/>
  <c r="L58" i="20"/>
  <c r="L57" i="20"/>
  <c r="L56" i="20"/>
  <c r="L55" i="20"/>
  <c r="L54" i="20"/>
  <c r="L53" i="20"/>
  <c r="L52" i="20"/>
  <c r="L51" i="20"/>
  <c r="L50" i="20"/>
  <c r="L49" i="20"/>
  <c r="L48" i="20"/>
  <c r="L47" i="20"/>
  <c r="L46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2" i="20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L8" i="20"/>
  <c r="K744" i="20"/>
  <c r="K743" i="20"/>
  <c r="K742" i="20"/>
  <c r="K741" i="20"/>
  <c r="K740" i="20"/>
  <c r="K739" i="20"/>
  <c r="K738" i="20"/>
  <c r="K737" i="20"/>
  <c r="K736" i="20"/>
  <c r="K735" i="20"/>
  <c r="K734" i="20"/>
  <c r="K733" i="20"/>
  <c r="K732" i="20"/>
  <c r="K731" i="20"/>
  <c r="K730" i="20"/>
  <c r="K729" i="20"/>
  <c r="K728" i="20"/>
  <c r="K727" i="20"/>
  <c r="K726" i="20"/>
  <c r="K725" i="20"/>
  <c r="K724" i="20"/>
  <c r="K723" i="20"/>
  <c r="K722" i="20"/>
  <c r="K721" i="20"/>
  <c r="K720" i="20"/>
  <c r="K719" i="20"/>
  <c r="K718" i="20"/>
  <c r="K717" i="20"/>
  <c r="K716" i="20"/>
  <c r="K715" i="20"/>
  <c r="K714" i="20"/>
  <c r="K713" i="20"/>
  <c r="K712" i="20"/>
  <c r="K711" i="20"/>
  <c r="K710" i="20"/>
  <c r="K709" i="20"/>
  <c r="K708" i="20"/>
  <c r="K707" i="20"/>
  <c r="K706" i="20"/>
  <c r="K705" i="20"/>
  <c r="K704" i="20"/>
  <c r="K703" i="20"/>
  <c r="K702" i="20"/>
  <c r="K701" i="20"/>
  <c r="K700" i="20"/>
  <c r="K699" i="20"/>
  <c r="K698" i="20"/>
  <c r="K697" i="20"/>
  <c r="K696" i="20"/>
  <c r="K695" i="20"/>
  <c r="K694" i="20"/>
  <c r="K693" i="20"/>
  <c r="K692" i="20"/>
  <c r="K689" i="20"/>
  <c r="K688" i="20"/>
  <c r="K687" i="20"/>
  <c r="K686" i="20"/>
  <c r="K685" i="20"/>
  <c r="K684" i="20"/>
  <c r="K683" i="20"/>
  <c r="K682" i="20"/>
  <c r="K681" i="20"/>
  <c r="K680" i="20"/>
  <c r="K679" i="20"/>
  <c r="K678" i="20"/>
  <c r="K676" i="20"/>
  <c r="K675" i="20"/>
  <c r="K674" i="20"/>
  <c r="K673" i="20"/>
  <c r="K672" i="20"/>
  <c r="K671" i="20"/>
  <c r="K670" i="20"/>
  <c r="K669" i="20"/>
  <c r="K668" i="20"/>
  <c r="K667" i="20"/>
  <c r="K666" i="20"/>
  <c r="K662" i="20"/>
  <c r="K661" i="20"/>
  <c r="K660" i="20"/>
  <c r="K659" i="20"/>
  <c r="K658" i="20"/>
  <c r="K657" i="20"/>
  <c r="K656" i="20"/>
  <c r="K654" i="20"/>
  <c r="K650" i="20"/>
  <c r="K646" i="20"/>
  <c r="K641" i="20"/>
  <c r="K636" i="20"/>
  <c r="K633" i="20"/>
  <c r="K632" i="20"/>
  <c r="K631" i="20"/>
  <c r="K630" i="20"/>
  <c r="K628" i="20"/>
  <c r="K625" i="20"/>
  <c r="K624" i="20"/>
  <c r="K623" i="20"/>
  <c r="K622" i="20"/>
  <c r="K620" i="20"/>
  <c r="K616" i="20"/>
  <c r="K612" i="20"/>
  <c r="K608" i="20"/>
  <c r="K604" i="20"/>
  <c r="K595" i="20"/>
  <c r="K594" i="20"/>
  <c r="K593" i="20"/>
  <c r="K592" i="20"/>
  <c r="K591" i="20"/>
  <c r="K590" i="20"/>
  <c r="K589" i="20"/>
  <c r="K588" i="20"/>
  <c r="K587" i="20"/>
  <c r="K586" i="20"/>
  <c r="K585" i="20"/>
  <c r="K584" i="20"/>
  <c r="K583" i="20"/>
  <c r="K582" i="20"/>
  <c r="K581" i="20"/>
  <c r="K580" i="20"/>
  <c r="K579" i="20"/>
  <c r="K578" i="20"/>
  <c r="K577" i="20"/>
  <c r="K576" i="20"/>
  <c r="K575" i="20"/>
  <c r="K574" i="20"/>
  <c r="K573" i="20"/>
  <c r="K572" i="20"/>
  <c r="K571" i="20"/>
  <c r="K570" i="20"/>
  <c r="K569" i="20"/>
  <c r="K568" i="20"/>
  <c r="K567" i="20"/>
  <c r="K566" i="20"/>
  <c r="K565" i="20"/>
  <c r="K564" i="20"/>
  <c r="K563" i="20"/>
  <c r="K562" i="20"/>
  <c r="K561" i="20"/>
  <c r="K560" i="20"/>
  <c r="K559" i="20"/>
  <c r="K558" i="20"/>
  <c r="K557" i="20"/>
  <c r="K556" i="20"/>
  <c r="K555" i="20"/>
  <c r="K554" i="20"/>
  <c r="K553" i="20"/>
  <c r="K552" i="20"/>
  <c r="K551" i="20"/>
  <c r="K550" i="20"/>
  <c r="K549" i="20"/>
  <c r="K548" i="20"/>
  <c r="K547" i="20"/>
  <c r="K546" i="20"/>
  <c r="K545" i="20"/>
  <c r="K544" i="20"/>
  <c r="K543" i="20"/>
  <c r="K542" i="20"/>
  <c r="K541" i="20"/>
  <c r="K540" i="20"/>
  <c r="K539" i="20"/>
  <c r="K538" i="20"/>
  <c r="K537" i="20"/>
  <c r="K536" i="20"/>
  <c r="K535" i="20"/>
  <c r="K534" i="20"/>
  <c r="K533" i="20"/>
  <c r="K532" i="20"/>
  <c r="K531" i="20"/>
  <c r="K530" i="20"/>
  <c r="K529" i="20"/>
  <c r="K528" i="20"/>
  <c r="K527" i="20"/>
  <c r="K526" i="20"/>
  <c r="K525" i="20"/>
  <c r="K524" i="20"/>
  <c r="K523" i="20"/>
  <c r="K522" i="20"/>
  <c r="K521" i="20"/>
  <c r="K520" i="20"/>
  <c r="K519" i="20"/>
  <c r="K518" i="20"/>
  <c r="K517" i="20"/>
  <c r="K516" i="20"/>
  <c r="K515" i="20"/>
  <c r="K514" i="20"/>
  <c r="K513" i="20"/>
  <c r="K512" i="20"/>
  <c r="K511" i="20"/>
  <c r="K510" i="20"/>
  <c r="K509" i="20"/>
  <c r="K508" i="20"/>
  <c r="K507" i="20"/>
  <c r="K506" i="20"/>
  <c r="K505" i="20"/>
  <c r="K504" i="20"/>
  <c r="K503" i="20"/>
  <c r="K502" i="20"/>
  <c r="K501" i="20"/>
  <c r="K500" i="20"/>
  <c r="K499" i="20"/>
  <c r="K498" i="20"/>
  <c r="K497" i="20"/>
  <c r="K496" i="20"/>
  <c r="K495" i="20"/>
  <c r="K494" i="20"/>
  <c r="K493" i="20"/>
  <c r="K492" i="20"/>
  <c r="K491" i="20"/>
  <c r="K490" i="20"/>
  <c r="K489" i="20"/>
  <c r="K488" i="20"/>
  <c r="K487" i="20"/>
  <c r="K486" i="20"/>
  <c r="K485" i="20"/>
  <c r="K484" i="20"/>
  <c r="K483" i="20"/>
  <c r="K482" i="20"/>
  <c r="K481" i="20"/>
  <c r="K480" i="20"/>
  <c r="K479" i="20"/>
  <c r="K478" i="20"/>
  <c r="K477" i="20"/>
  <c r="K476" i="20"/>
  <c r="K475" i="20"/>
  <c r="K474" i="20"/>
  <c r="K473" i="20"/>
  <c r="K472" i="20"/>
  <c r="K471" i="20"/>
  <c r="K470" i="20"/>
  <c r="K469" i="20"/>
  <c r="K468" i="20"/>
  <c r="K467" i="20"/>
  <c r="K466" i="20"/>
  <c r="K465" i="20"/>
  <c r="K464" i="20"/>
  <c r="K463" i="20"/>
  <c r="K462" i="20"/>
  <c r="K461" i="20"/>
  <c r="K460" i="20"/>
  <c r="K459" i="20"/>
  <c r="K458" i="20"/>
  <c r="K457" i="20"/>
  <c r="K456" i="20"/>
  <c r="K455" i="20"/>
  <c r="K454" i="20"/>
  <c r="K453" i="20"/>
  <c r="K452" i="20"/>
  <c r="K451" i="20"/>
  <c r="K450" i="20"/>
  <c r="K449" i="20"/>
  <c r="K448" i="20"/>
  <c r="K447" i="20"/>
  <c r="K446" i="20"/>
  <c r="K445" i="20"/>
  <c r="K444" i="20"/>
  <c r="K443" i="20"/>
  <c r="K442" i="20"/>
  <c r="K441" i="20"/>
  <c r="K440" i="20"/>
  <c r="K439" i="20"/>
  <c r="K438" i="20"/>
  <c r="K437" i="20"/>
  <c r="K436" i="20"/>
  <c r="K435" i="20"/>
  <c r="K434" i="20"/>
  <c r="K433" i="20"/>
  <c r="K432" i="20"/>
  <c r="K431" i="20"/>
  <c r="K430" i="20"/>
  <c r="K429" i="20"/>
  <c r="K428" i="20"/>
  <c r="K427" i="20"/>
  <c r="K426" i="20"/>
  <c r="K425" i="20"/>
  <c r="K424" i="20"/>
  <c r="K423" i="20"/>
  <c r="K422" i="20"/>
  <c r="K421" i="20"/>
  <c r="K420" i="20"/>
  <c r="K419" i="20"/>
  <c r="K418" i="20"/>
  <c r="K417" i="20"/>
  <c r="K416" i="20"/>
  <c r="K415" i="20"/>
  <c r="K414" i="20"/>
  <c r="K413" i="20"/>
  <c r="K412" i="20"/>
  <c r="K411" i="20"/>
  <c r="K410" i="20"/>
  <c r="K409" i="20"/>
  <c r="K408" i="20"/>
  <c r="K407" i="20"/>
  <c r="K406" i="20"/>
  <c r="K405" i="20"/>
  <c r="K404" i="20"/>
  <c r="K403" i="20"/>
  <c r="K402" i="20"/>
  <c r="K401" i="20"/>
  <c r="K400" i="20"/>
  <c r="K399" i="20"/>
  <c r="K398" i="20"/>
  <c r="K397" i="20"/>
  <c r="K396" i="20"/>
  <c r="K395" i="20"/>
  <c r="K394" i="20"/>
  <c r="K393" i="20"/>
  <c r="K392" i="20"/>
  <c r="K391" i="20"/>
  <c r="K390" i="20"/>
  <c r="K389" i="20"/>
  <c r="K388" i="20"/>
  <c r="K387" i="20"/>
  <c r="K386" i="20"/>
  <c r="K385" i="20"/>
  <c r="K384" i="20"/>
  <c r="K383" i="20"/>
  <c r="K382" i="20"/>
  <c r="K381" i="20"/>
  <c r="K380" i="20"/>
  <c r="K379" i="20"/>
  <c r="K378" i="20"/>
  <c r="K377" i="20"/>
  <c r="K376" i="20"/>
  <c r="K375" i="20"/>
  <c r="K374" i="20"/>
  <c r="K373" i="20"/>
  <c r="K372" i="20"/>
  <c r="K371" i="20"/>
  <c r="K370" i="20"/>
  <c r="K369" i="20"/>
  <c r="K368" i="20"/>
  <c r="K367" i="20"/>
  <c r="K366" i="20"/>
  <c r="K365" i="20"/>
  <c r="K364" i="20"/>
  <c r="K363" i="20"/>
  <c r="K362" i="20"/>
  <c r="K361" i="20"/>
  <c r="K360" i="20"/>
  <c r="K359" i="20"/>
  <c r="K358" i="20"/>
  <c r="K357" i="20"/>
  <c r="K356" i="20"/>
  <c r="K355" i="20"/>
  <c r="K354" i="20"/>
  <c r="K353" i="20"/>
  <c r="K352" i="20"/>
  <c r="K351" i="20"/>
  <c r="K350" i="20"/>
  <c r="K349" i="20"/>
  <c r="K348" i="20"/>
  <c r="K347" i="20"/>
  <c r="K346" i="20"/>
  <c r="K345" i="20"/>
  <c r="K344" i="20"/>
  <c r="K343" i="20"/>
  <c r="K342" i="20"/>
  <c r="K341" i="20"/>
  <c r="K340" i="20"/>
  <c r="K339" i="20"/>
  <c r="K338" i="20"/>
  <c r="K337" i="20"/>
  <c r="K336" i="20"/>
  <c r="K335" i="20"/>
  <c r="K334" i="20"/>
  <c r="K333" i="20"/>
  <c r="K332" i="20"/>
  <c r="K331" i="20"/>
  <c r="K330" i="20"/>
  <c r="K329" i="20"/>
  <c r="K328" i="20"/>
  <c r="K327" i="20"/>
  <c r="K326" i="20"/>
  <c r="K325" i="20"/>
  <c r="K324" i="20"/>
  <c r="K323" i="20"/>
  <c r="K322" i="20"/>
  <c r="K321" i="20"/>
  <c r="K320" i="20"/>
  <c r="K319" i="20"/>
  <c r="K318" i="20"/>
  <c r="K317" i="20"/>
  <c r="K316" i="20"/>
  <c r="K315" i="20"/>
  <c r="K314" i="20"/>
  <c r="K313" i="20"/>
  <c r="K312" i="20"/>
  <c r="K311" i="20"/>
  <c r="K310" i="20"/>
  <c r="K309" i="20"/>
  <c r="K308" i="20"/>
  <c r="K307" i="20"/>
  <c r="K306" i="20"/>
  <c r="K305" i="20"/>
  <c r="K304" i="20"/>
  <c r="K303" i="20"/>
  <c r="K302" i="20"/>
  <c r="K301" i="20"/>
  <c r="K300" i="20"/>
  <c r="K299" i="20"/>
  <c r="K298" i="20"/>
  <c r="K297" i="20"/>
  <c r="K296" i="20"/>
  <c r="K295" i="20"/>
  <c r="K294" i="20"/>
  <c r="K293" i="20"/>
  <c r="K292" i="20"/>
  <c r="K291" i="20"/>
  <c r="K290" i="20"/>
  <c r="K289" i="20"/>
  <c r="K288" i="20"/>
  <c r="K287" i="20"/>
  <c r="K286" i="20"/>
  <c r="K285" i="20"/>
  <c r="K284" i="20"/>
  <c r="K283" i="20"/>
  <c r="K282" i="20"/>
  <c r="K281" i="20"/>
  <c r="K280" i="20"/>
  <c r="K279" i="20"/>
  <c r="K278" i="20"/>
  <c r="K277" i="20"/>
  <c r="K276" i="20"/>
  <c r="K275" i="20"/>
  <c r="K274" i="20"/>
  <c r="K273" i="20"/>
  <c r="K272" i="20"/>
  <c r="K271" i="20"/>
  <c r="K270" i="20"/>
  <c r="K269" i="20"/>
  <c r="K268" i="20"/>
  <c r="K267" i="20"/>
  <c r="K266" i="20"/>
  <c r="K265" i="20"/>
  <c r="K264" i="20"/>
  <c r="K263" i="20"/>
  <c r="K262" i="20"/>
  <c r="K261" i="20"/>
  <c r="K260" i="20"/>
  <c r="K259" i="20"/>
  <c r="K258" i="20"/>
  <c r="K257" i="20"/>
  <c r="K256" i="20"/>
  <c r="K255" i="20"/>
  <c r="K254" i="20"/>
  <c r="K253" i="20"/>
  <c r="K252" i="20"/>
  <c r="K251" i="20"/>
  <c r="K250" i="20"/>
  <c r="K249" i="20"/>
  <c r="K248" i="20"/>
  <c r="K247" i="20"/>
  <c r="K246" i="20"/>
  <c r="K245" i="20"/>
  <c r="K244" i="20"/>
  <c r="K243" i="20"/>
  <c r="K242" i="20"/>
  <c r="K241" i="20"/>
  <c r="K240" i="20"/>
  <c r="K239" i="20"/>
  <c r="K238" i="20"/>
  <c r="K237" i="20"/>
  <c r="K236" i="20"/>
  <c r="K235" i="20"/>
  <c r="K234" i="20"/>
  <c r="K233" i="20"/>
  <c r="K232" i="20"/>
  <c r="K231" i="20"/>
  <c r="K230" i="20"/>
  <c r="K229" i="20"/>
  <c r="K228" i="20"/>
  <c r="K227" i="20"/>
  <c r="K226" i="20"/>
  <c r="K225" i="20"/>
  <c r="K224" i="20"/>
  <c r="K223" i="20"/>
  <c r="K222" i="20"/>
  <c r="K221" i="20"/>
  <c r="K220" i="20"/>
  <c r="K219" i="20"/>
  <c r="K218" i="20"/>
  <c r="K217" i="20"/>
  <c r="K216" i="20"/>
  <c r="K215" i="20"/>
  <c r="K214" i="20"/>
  <c r="K213" i="20"/>
  <c r="K212" i="20"/>
  <c r="K211" i="20"/>
  <c r="K210" i="20"/>
  <c r="K209" i="20"/>
  <c r="K208" i="20"/>
  <c r="K207" i="20"/>
  <c r="K206" i="20"/>
  <c r="K205" i="20"/>
  <c r="K204" i="20"/>
  <c r="K203" i="20"/>
  <c r="K202" i="20"/>
  <c r="K201" i="20"/>
  <c r="K200" i="20"/>
  <c r="K199" i="20"/>
  <c r="K198" i="20"/>
  <c r="K197" i="20"/>
  <c r="K196" i="20"/>
  <c r="K195" i="20"/>
  <c r="K194" i="20"/>
  <c r="K193" i="20"/>
  <c r="K192" i="20"/>
  <c r="K191" i="20"/>
  <c r="K190" i="20"/>
  <c r="K189" i="20"/>
  <c r="K188" i="20"/>
  <c r="K187" i="20"/>
  <c r="K186" i="20"/>
  <c r="K185" i="20"/>
  <c r="K184" i="20"/>
  <c r="K183" i="20"/>
  <c r="K182" i="20"/>
  <c r="K181" i="20"/>
  <c r="K180" i="20"/>
  <c r="K179" i="20"/>
  <c r="K178" i="20"/>
  <c r="K177" i="20"/>
  <c r="K176" i="20"/>
  <c r="K175" i="20"/>
  <c r="K174" i="20"/>
  <c r="K173" i="20"/>
  <c r="K172" i="20"/>
  <c r="K171" i="20"/>
  <c r="K170" i="20"/>
  <c r="K169" i="20"/>
  <c r="K168" i="20"/>
  <c r="K167" i="20"/>
  <c r="K166" i="20"/>
  <c r="K165" i="20"/>
  <c r="K164" i="20"/>
  <c r="K163" i="20"/>
  <c r="K162" i="20"/>
  <c r="K161" i="20"/>
  <c r="K160" i="20"/>
  <c r="K159" i="20"/>
  <c r="K158" i="20"/>
  <c r="K157" i="20"/>
  <c r="K156" i="20"/>
  <c r="K155" i="20"/>
  <c r="K154" i="20"/>
  <c r="K153" i="20"/>
  <c r="K152" i="20"/>
  <c r="K151" i="20"/>
  <c r="K150" i="20"/>
  <c r="K149" i="20"/>
  <c r="K148" i="20"/>
  <c r="K147" i="20"/>
  <c r="K146" i="20"/>
  <c r="K145" i="20"/>
  <c r="K144" i="20"/>
  <c r="K143" i="20"/>
  <c r="K142" i="20"/>
  <c r="K141" i="20"/>
  <c r="K140" i="20"/>
  <c r="K139" i="20"/>
  <c r="K138" i="20"/>
  <c r="K137" i="20"/>
  <c r="K136" i="20"/>
  <c r="K135" i="20"/>
  <c r="K134" i="20"/>
  <c r="K133" i="20"/>
  <c r="K132" i="20"/>
  <c r="K131" i="20"/>
  <c r="K130" i="20"/>
  <c r="K129" i="20"/>
  <c r="K128" i="20"/>
  <c r="K127" i="20"/>
  <c r="K126" i="20"/>
  <c r="K125" i="20"/>
  <c r="K124" i="20"/>
  <c r="K123" i="20"/>
  <c r="K122" i="20"/>
  <c r="K121" i="20"/>
  <c r="K120" i="20"/>
  <c r="K119" i="20"/>
  <c r="K118" i="20"/>
  <c r="K117" i="20"/>
  <c r="K116" i="20"/>
  <c r="K115" i="20"/>
  <c r="K114" i="20"/>
  <c r="K113" i="20"/>
  <c r="K112" i="20"/>
  <c r="K111" i="20"/>
  <c r="K110" i="20"/>
  <c r="K109" i="20"/>
  <c r="K108" i="20"/>
  <c r="K107" i="20"/>
  <c r="K106" i="20"/>
  <c r="K105" i="20"/>
  <c r="K104" i="20"/>
  <c r="K103" i="20"/>
  <c r="K102" i="20"/>
  <c r="K101" i="20"/>
  <c r="K100" i="20"/>
  <c r="K99" i="20"/>
  <c r="K98" i="20"/>
  <c r="K97" i="20"/>
  <c r="K96" i="20"/>
  <c r="K95" i="20"/>
  <c r="K94" i="20"/>
  <c r="K93" i="20"/>
  <c r="K92" i="20"/>
  <c r="K91" i="20"/>
  <c r="K90" i="20"/>
  <c r="K89" i="20"/>
  <c r="K88" i="20"/>
  <c r="K87" i="20"/>
  <c r="K86" i="20"/>
  <c r="K85" i="20"/>
  <c r="K84" i="20"/>
  <c r="K83" i="20"/>
  <c r="K82" i="20"/>
  <c r="K81" i="20"/>
  <c r="K80" i="20"/>
  <c r="K79" i="20"/>
  <c r="K78" i="20"/>
  <c r="K77" i="20"/>
  <c r="K76" i="20"/>
  <c r="K75" i="20"/>
  <c r="K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9" i="20"/>
  <c r="K58" i="20"/>
  <c r="K57" i="20"/>
  <c r="K56" i="20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F107" i="20"/>
  <c r="J555" i="20"/>
  <c r="J556" i="20"/>
  <c r="J557" i="20"/>
  <c r="J558" i="20"/>
  <c r="J559" i="20"/>
  <c r="J560" i="20"/>
  <c r="J561" i="20"/>
  <c r="J562" i="20"/>
  <c r="J563" i="20"/>
  <c r="J564" i="20"/>
  <c r="I558" i="20"/>
  <c r="I557" i="20" s="1"/>
  <c r="I556" i="20" s="1"/>
  <c r="I555" i="20" s="1"/>
  <c r="G559" i="20"/>
  <c r="G558" i="20" s="1"/>
  <c r="G557" i="20" s="1"/>
  <c r="G556" i="20" s="1"/>
  <c r="G555" i="20" s="1"/>
  <c r="H559" i="20"/>
  <c r="H558" i="20" s="1"/>
  <c r="H557" i="20" s="1"/>
  <c r="H556" i="20" s="1"/>
  <c r="H555" i="20" s="1"/>
  <c r="I559" i="20"/>
  <c r="F559" i="20"/>
  <c r="F558" i="20" s="1"/>
  <c r="F557" i="20" s="1"/>
  <c r="F556" i="20" s="1"/>
  <c r="F555" i="20" s="1"/>
  <c r="F743" i="20"/>
  <c r="F742" i="20" s="1"/>
  <c r="F740" i="20"/>
  <c r="F738" i="20"/>
  <c r="F736" i="20"/>
  <c r="F733" i="20"/>
  <c r="F732" i="20" s="1"/>
  <c r="F727" i="20"/>
  <c r="F726" i="20" s="1"/>
  <c r="F723" i="20"/>
  <c r="F722" i="20" s="1"/>
  <c r="F720" i="20"/>
  <c r="F719" i="20" s="1"/>
  <c r="F714" i="20"/>
  <c r="F713" i="20" s="1"/>
  <c r="F710" i="20"/>
  <c r="F708" i="20"/>
  <c r="F706" i="20"/>
  <c r="F700" i="20"/>
  <c r="F699" i="20" s="1"/>
  <c r="F696" i="20"/>
  <c r="F695" i="20" s="1"/>
  <c r="F691" i="20"/>
  <c r="F690" i="20" s="1"/>
  <c r="L690" i="20" s="1"/>
  <c r="F688" i="20"/>
  <c r="F686" i="20"/>
  <c r="F684" i="20"/>
  <c r="F683" i="20" s="1"/>
  <c r="F680" i="20"/>
  <c r="F677" i="20"/>
  <c r="K677" i="20" s="1"/>
  <c r="F675" i="20"/>
  <c r="F665" i="20"/>
  <c r="F659" i="20"/>
  <c r="F658" i="20" s="1"/>
  <c r="F656" i="20"/>
  <c r="F652" i="20"/>
  <c r="F648" i="20"/>
  <c r="F644" i="20"/>
  <c r="F643" i="20" s="1"/>
  <c r="F638" i="20" s="1"/>
  <c r="F639" i="20"/>
  <c r="F634" i="20"/>
  <c r="F632" i="20"/>
  <c r="F630" i="20"/>
  <c r="F626" i="20"/>
  <c r="F622" i="20"/>
  <c r="F618" i="20"/>
  <c r="F614" i="20"/>
  <c r="F610" i="20"/>
  <c r="F606" i="20"/>
  <c r="F602" i="20"/>
  <c r="F594" i="20"/>
  <c r="F593" i="20"/>
  <c r="F591" i="20"/>
  <c r="F589" i="20"/>
  <c r="F588" i="20" s="1"/>
  <c r="F585" i="20"/>
  <c r="F584" i="20" s="1"/>
  <c r="F580" i="20"/>
  <c r="F579" i="20" s="1"/>
  <c r="F577" i="20"/>
  <c r="F575" i="20"/>
  <c r="F573" i="20"/>
  <c r="F572" i="20" s="1"/>
  <c r="F569" i="20"/>
  <c r="F568" i="20" s="1"/>
  <c r="F567" i="20" s="1"/>
  <c r="F566" i="20" s="1"/>
  <c r="F553" i="20"/>
  <c r="F552" i="20"/>
  <c r="F551" i="20" s="1"/>
  <c r="F549" i="20"/>
  <c r="F546" i="20" s="1"/>
  <c r="F545" i="20" s="1"/>
  <c r="F547" i="20"/>
  <c r="F542" i="20"/>
  <c r="F541" i="20" s="1"/>
  <c r="F540" i="20" s="1"/>
  <c r="F537" i="20"/>
  <c r="F536" i="20" s="1"/>
  <c r="F535" i="20" s="1"/>
  <c r="F532" i="20"/>
  <c r="F529" i="20"/>
  <c r="F527" i="20"/>
  <c r="F522" i="20"/>
  <c r="F519" i="20" s="1"/>
  <c r="F520" i="20"/>
  <c r="F517" i="20"/>
  <c r="F516" i="20"/>
  <c r="F515" i="20" s="1"/>
  <c r="F512" i="20"/>
  <c r="F511" i="20" s="1"/>
  <c r="F510" i="20" s="1"/>
  <c r="F508" i="20"/>
  <c r="F507" i="20"/>
  <c r="F506" i="20" s="1"/>
  <c r="F504" i="20"/>
  <c r="F503" i="20" s="1"/>
  <c r="F502" i="20" s="1"/>
  <c r="F499" i="20"/>
  <c r="F498" i="20" s="1"/>
  <c r="F497" i="20" s="1"/>
  <c r="F495" i="20"/>
  <c r="F494" i="20" s="1"/>
  <c r="F493" i="20" s="1"/>
  <c r="F490" i="20"/>
  <c r="F489" i="20" s="1"/>
  <c r="F488" i="20" s="1"/>
  <c r="F485" i="20"/>
  <c r="F484" i="20" s="1"/>
  <c r="F483" i="20" s="1"/>
  <c r="F481" i="20"/>
  <c r="F480" i="20"/>
  <c r="F479" i="20" s="1"/>
  <c r="F476" i="20"/>
  <c r="F475" i="20" s="1"/>
  <c r="F474" i="20" s="1"/>
  <c r="F471" i="20"/>
  <c r="F470" i="20" s="1"/>
  <c r="F469" i="20" s="1"/>
  <c r="F467" i="20"/>
  <c r="F466" i="20" s="1"/>
  <c r="F465" i="20" s="1"/>
  <c r="F463" i="20"/>
  <c r="F460" i="20"/>
  <c r="F455" i="20"/>
  <c r="F454" i="20" s="1"/>
  <c r="F453" i="20" s="1"/>
  <c r="F451" i="20"/>
  <c r="F449" i="20"/>
  <c r="F446" i="20" s="1"/>
  <c r="F445" i="20" s="1"/>
  <c r="F447" i="20"/>
  <c r="F442" i="20"/>
  <c r="F441" i="20" s="1"/>
  <c r="F440" i="20" s="1"/>
  <c r="F437" i="20"/>
  <c r="F436" i="20" s="1"/>
  <c r="F435" i="20" s="1"/>
  <c r="F433" i="20"/>
  <c r="F432" i="20" s="1"/>
  <c r="F431" i="20" s="1"/>
  <c r="F428" i="20"/>
  <c r="F427" i="20" s="1"/>
  <c r="F426" i="20" s="1"/>
  <c r="F423" i="20"/>
  <c r="F422" i="20" s="1"/>
  <c r="F421" i="20" s="1"/>
  <c r="F419" i="20"/>
  <c r="F416" i="20"/>
  <c r="F411" i="20"/>
  <c r="F408" i="20"/>
  <c r="F404" i="20"/>
  <c r="F403" i="20" s="1"/>
  <c r="F401" i="20"/>
  <c r="F400" i="20"/>
  <c r="F396" i="20"/>
  <c r="F395" i="20" s="1"/>
  <c r="F394" i="20" s="1"/>
  <c r="F392" i="20"/>
  <c r="F390" i="20"/>
  <c r="F389" i="20" s="1"/>
  <c r="F388" i="20" s="1"/>
  <c r="F386" i="20"/>
  <c r="F385" i="20" s="1"/>
  <c r="F384" i="20" s="1"/>
  <c r="F381" i="20"/>
  <c r="F380" i="20" s="1"/>
  <c r="F379" i="20" s="1"/>
  <c r="F377" i="20"/>
  <c r="F376" i="20" s="1"/>
  <c r="F375" i="20" s="1"/>
  <c r="F373" i="20"/>
  <c r="F372" i="20" s="1"/>
  <c r="F371" i="20" s="1"/>
  <c r="F368" i="20"/>
  <c r="F367" i="20" s="1"/>
  <c r="F366" i="20" s="1"/>
  <c r="F364" i="20"/>
  <c r="F363" i="20"/>
  <c r="F362" i="20"/>
  <c r="F359" i="20"/>
  <c r="F358" i="20" s="1"/>
  <c r="F357" i="20" s="1"/>
  <c r="F354" i="20"/>
  <c r="F353" i="20" s="1"/>
  <c r="F352" i="20" s="1"/>
  <c r="F350" i="20"/>
  <c r="F348" i="20"/>
  <c r="F347" i="20" s="1"/>
  <c r="F346" i="20" s="1"/>
  <c r="F344" i="20"/>
  <c r="F342" i="20"/>
  <c r="F339" i="20"/>
  <c r="F338" i="20"/>
  <c r="F334" i="20"/>
  <c r="F333" i="20" s="1"/>
  <c r="F332" i="20" s="1"/>
  <c r="F330" i="20"/>
  <c r="F328" i="20"/>
  <c r="F327" i="20" s="1"/>
  <c r="F326" i="20" s="1"/>
  <c r="F323" i="20"/>
  <c r="F322" i="20" s="1"/>
  <c r="F321" i="20" s="1"/>
  <c r="F320" i="20" s="1"/>
  <c r="F318" i="20"/>
  <c r="F317" i="20" s="1"/>
  <c r="F316" i="20" s="1"/>
  <c r="F314" i="20"/>
  <c r="F312" i="20"/>
  <c r="F311" i="20" s="1"/>
  <c r="F310" i="20" s="1"/>
  <c r="F307" i="20"/>
  <c r="F306" i="20"/>
  <c r="F305" i="20" s="1"/>
  <c r="F302" i="20"/>
  <c r="F301" i="20" s="1"/>
  <c r="F300" i="20" s="1"/>
  <c r="F298" i="20"/>
  <c r="F297" i="20" s="1"/>
  <c r="F296" i="20" s="1"/>
  <c r="F293" i="20"/>
  <c r="F292" i="20" s="1"/>
  <c r="F291" i="20" s="1"/>
  <c r="F290" i="20" s="1"/>
  <c r="F288" i="20"/>
  <c r="F287" i="20" s="1"/>
  <c r="F286" i="20" s="1"/>
  <c r="F284" i="20"/>
  <c r="F283" i="20"/>
  <c r="F282" i="20" s="1"/>
  <c r="F279" i="20"/>
  <c r="F278" i="20" s="1"/>
  <c r="F277" i="20" s="1"/>
  <c r="F274" i="20"/>
  <c r="F273" i="20"/>
  <c r="F272" i="20" s="1"/>
  <c r="F270" i="20"/>
  <c r="F268" i="20"/>
  <c r="F265" i="20"/>
  <c r="F261" i="20"/>
  <c r="F259" i="20"/>
  <c r="F258" i="20" s="1"/>
  <c r="F256" i="20"/>
  <c r="F255" i="20" s="1"/>
  <c r="F251" i="20"/>
  <c r="F250" i="20" s="1"/>
  <c r="F249" i="20" s="1"/>
  <c r="F247" i="20"/>
  <c r="F245" i="20"/>
  <c r="F241" i="20"/>
  <c r="F240" i="20"/>
  <c r="F238" i="20"/>
  <c r="F237" i="20" s="1"/>
  <c r="F232" i="20"/>
  <c r="F231" i="20" s="1"/>
  <c r="F228" i="20"/>
  <c r="F225" i="20"/>
  <c r="F224" i="20" s="1"/>
  <c r="F221" i="20"/>
  <c r="F220" i="20" s="1"/>
  <c r="F217" i="20"/>
  <c r="F213" i="20"/>
  <c r="F212" i="20" s="1"/>
  <c r="F206" i="20"/>
  <c r="F199" i="20"/>
  <c r="F195" i="20"/>
  <c r="F194" i="20" s="1"/>
  <c r="F190" i="20"/>
  <c r="F187" i="20"/>
  <c r="F186" i="20" s="1"/>
  <c r="F182" i="20"/>
  <c r="F181" i="20" s="1"/>
  <c r="F178" i="20"/>
  <c r="F177" i="20" s="1"/>
  <c r="F175" i="20"/>
  <c r="F174" i="20"/>
  <c r="F168" i="20"/>
  <c r="F167" i="20" s="1"/>
  <c r="F164" i="20"/>
  <c r="F163" i="20" s="1"/>
  <c r="F161" i="20"/>
  <c r="F160" i="20"/>
  <c r="F157" i="20"/>
  <c r="F156" i="20" s="1"/>
  <c r="F153" i="20"/>
  <c r="F152" i="20" s="1"/>
  <c r="F151" i="20" s="1"/>
  <c r="F149" i="20"/>
  <c r="F148" i="20" s="1"/>
  <c r="F146" i="20"/>
  <c r="F143" i="20" s="1"/>
  <c r="F144" i="20"/>
  <c r="F140" i="20"/>
  <c r="F139" i="20"/>
  <c r="F136" i="20"/>
  <c r="F135" i="20" s="1"/>
  <c r="F133" i="20"/>
  <c r="F132" i="20" s="1"/>
  <c r="F129" i="20"/>
  <c r="F128" i="20"/>
  <c r="F126" i="20"/>
  <c r="F125" i="20" s="1"/>
  <c r="F124" i="20" s="1"/>
  <c r="F122" i="20"/>
  <c r="F121" i="20" s="1"/>
  <c r="F119" i="20"/>
  <c r="F117" i="20"/>
  <c r="F115" i="20"/>
  <c r="F112" i="20"/>
  <c r="F111" i="20" s="1"/>
  <c r="F103" i="20"/>
  <c r="F102" i="20" s="1"/>
  <c r="F93" i="20"/>
  <c r="F91" i="20" s="1"/>
  <c r="F90" i="20" s="1"/>
  <c r="F88" i="20"/>
  <c r="F87" i="20"/>
  <c r="F81" i="20"/>
  <c r="F79" i="20"/>
  <c r="F72" i="20"/>
  <c r="F71" i="20" s="1"/>
  <c r="F67" i="20"/>
  <c r="F66" i="20"/>
  <c r="F61" i="20"/>
  <c r="F59" i="20"/>
  <c r="F57" i="20"/>
  <c r="F50" i="20"/>
  <c r="F49" i="20" s="1"/>
  <c r="F45" i="20"/>
  <c r="F44" i="20"/>
  <c r="F41" i="20"/>
  <c r="F36" i="20"/>
  <c r="F34" i="20"/>
  <c r="F28" i="20"/>
  <c r="F26" i="20"/>
  <c r="F25" i="20" s="1"/>
  <c r="F24" i="20" s="1"/>
  <c r="F23" i="20" s="1"/>
  <c r="F20" i="20"/>
  <c r="F17" i="20"/>
  <c r="F15" i="20"/>
  <c r="F14" i="20" s="1"/>
  <c r="F13" i="20" s="1"/>
  <c r="F12" i="20" s="1"/>
  <c r="H252" i="20"/>
  <c r="H248" i="20"/>
  <c r="H246" i="20"/>
  <c r="H242" i="20"/>
  <c r="H239" i="20"/>
  <c r="H369" i="20"/>
  <c r="H365" i="20"/>
  <c r="H361" i="20"/>
  <c r="H360" i="20"/>
  <c r="L104" i="23" l="1"/>
  <c r="J237" i="23"/>
  <c r="M518" i="23"/>
  <c r="M368" i="23"/>
  <c r="I238" i="23"/>
  <c r="F358" i="23"/>
  <c r="D10" i="23"/>
  <c r="D9" i="23" s="1"/>
  <c r="L121" i="23"/>
  <c r="M745" i="23"/>
  <c r="M725" i="23"/>
  <c r="L590" i="23"/>
  <c r="L632" i="23"/>
  <c r="L350" i="23"/>
  <c r="M336" i="23"/>
  <c r="L534" i="23"/>
  <c r="D255" i="23"/>
  <c r="D236" i="23" s="1"/>
  <c r="L170" i="23"/>
  <c r="L155" i="23"/>
  <c r="L105" i="23"/>
  <c r="M364" i="23"/>
  <c r="K584" i="23"/>
  <c r="L309" i="23"/>
  <c r="L67" i="23"/>
  <c r="M707" i="23"/>
  <c r="E400" i="23"/>
  <c r="J567" i="23"/>
  <c r="J338" i="23"/>
  <c r="L734" i="23"/>
  <c r="L715" i="23"/>
  <c r="E601" i="23"/>
  <c r="E600" i="23" s="1"/>
  <c r="E599" i="23" s="1"/>
  <c r="E598" i="23" s="1"/>
  <c r="K349" i="23"/>
  <c r="M349" i="23" s="1"/>
  <c r="K323" i="23"/>
  <c r="M323" i="23" s="1"/>
  <c r="M260" i="23"/>
  <c r="K245" i="23"/>
  <c r="L188" i="23"/>
  <c r="K168" i="23"/>
  <c r="M168" i="23" s="1"/>
  <c r="D111" i="23"/>
  <c r="D110" i="23" s="1"/>
  <c r="L453" i="23"/>
  <c r="K161" i="23"/>
  <c r="L161" i="23" s="1"/>
  <c r="L595" i="23"/>
  <c r="L538" i="23"/>
  <c r="L457" i="23"/>
  <c r="L365" i="23"/>
  <c r="L308" i="23"/>
  <c r="I278" i="23"/>
  <c r="K278" i="23" s="1"/>
  <c r="K280" i="23"/>
  <c r="M280" i="23" s="1"/>
  <c r="M390" i="23"/>
  <c r="L390" i="23"/>
  <c r="L724" i="23"/>
  <c r="L624" i="23"/>
  <c r="M544" i="23"/>
  <c r="M312" i="23"/>
  <c r="L247" i="23"/>
  <c r="M222" i="23"/>
  <c r="L123" i="23"/>
  <c r="C111" i="23"/>
  <c r="C110" i="23" s="1"/>
  <c r="L88" i="23"/>
  <c r="I339" i="23"/>
  <c r="I338" i="23" s="1"/>
  <c r="K338" i="23" s="1"/>
  <c r="L270" i="23"/>
  <c r="L391" i="23"/>
  <c r="K461" i="23"/>
  <c r="M461" i="23" s="1"/>
  <c r="L179" i="23"/>
  <c r="I32" i="23"/>
  <c r="M722" i="23"/>
  <c r="L561" i="23"/>
  <c r="K491" i="23"/>
  <c r="M491" i="23" s="1"/>
  <c r="K460" i="23"/>
  <c r="D567" i="23"/>
  <c r="K569" i="23"/>
  <c r="L569" i="23" s="1"/>
  <c r="L487" i="23"/>
  <c r="I401" i="23"/>
  <c r="L280" i="23"/>
  <c r="L240" i="23"/>
  <c r="L276" i="23"/>
  <c r="M91" i="23"/>
  <c r="C10" i="23"/>
  <c r="C9" i="23" s="1"/>
  <c r="M721" i="23"/>
  <c r="D601" i="23"/>
  <c r="D600" i="23" s="1"/>
  <c r="D599" i="23" s="1"/>
  <c r="D598" i="23" s="1"/>
  <c r="M377" i="23"/>
  <c r="L275" i="23"/>
  <c r="L478" i="23"/>
  <c r="K306" i="23"/>
  <c r="M313" i="23"/>
  <c r="L184" i="23"/>
  <c r="L90" i="23"/>
  <c r="L17" i="23"/>
  <c r="L93" i="23"/>
  <c r="C665" i="23"/>
  <c r="C601" i="23" s="1"/>
  <c r="C600" i="23" s="1"/>
  <c r="C599" i="23" s="1"/>
  <c r="C598" i="23" s="1"/>
  <c r="I665" i="23"/>
  <c r="K665" i="23" s="1"/>
  <c r="L662" i="23"/>
  <c r="J10" i="23"/>
  <c r="J9" i="23" s="1"/>
  <c r="L284" i="23"/>
  <c r="L226" i="23"/>
  <c r="M354" i="23"/>
  <c r="L744" i="23"/>
  <c r="L208" i="23"/>
  <c r="M90" i="23"/>
  <c r="J602" i="23"/>
  <c r="J601" i="23" s="1"/>
  <c r="J600" i="23" s="1"/>
  <c r="J599" i="23" s="1"/>
  <c r="J598" i="23" s="1"/>
  <c r="K666" i="23"/>
  <c r="M666" i="23" s="1"/>
  <c r="L288" i="23"/>
  <c r="M710" i="23"/>
  <c r="L554" i="23"/>
  <c r="L482" i="23"/>
  <c r="L531" i="23"/>
  <c r="L492" i="23"/>
  <c r="L548" i="23"/>
  <c r="L403" i="23"/>
  <c r="L263" i="23"/>
  <c r="L406" i="23"/>
  <c r="M596" i="23"/>
  <c r="L586" i="23"/>
  <c r="L290" i="23"/>
  <c r="L133" i="23"/>
  <c r="L182" i="23"/>
  <c r="L529" i="23"/>
  <c r="L485" i="23"/>
  <c r="L369" i="23"/>
  <c r="L303" i="23"/>
  <c r="L289" i="23"/>
  <c r="L334" i="23"/>
  <c r="L364" i="23"/>
  <c r="L313" i="23"/>
  <c r="L87" i="23"/>
  <c r="L45" i="23"/>
  <c r="L119" i="23"/>
  <c r="L443" i="23"/>
  <c r="L737" i="23"/>
  <c r="L698" i="23"/>
  <c r="M698" i="23"/>
  <c r="K685" i="23"/>
  <c r="M685" i="23" s="1"/>
  <c r="L667" i="23"/>
  <c r="K585" i="23"/>
  <c r="M585" i="23" s="1"/>
  <c r="L574" i="23"/>
  <c r="I567" i="23"/>
  <c r="K567" i="23" s="1"/>
  <c r="K568" i="23"/>
  <c r="L547" i="23"/>
  <c r="L553" i="23"/>
  <c r="L555" i="23"/>
  <c r="L501" i="23"/>
  <c r="L506" i="23"/>
  <c r="K361" i="23"/>
  <c r="L335" i="23"/>
  <c r="M316" i="23"/>
  <c r="L316" i="23"/>
  <c r="L318" i="23"/>
  <c r="M304" i="23"/>
  <c r="L304" i="23"/>
  <c r="L286" i="23"/>
  <c r="K246" i="23"/>
  <c r="M246" i="23" s="1"/>
  <c r="L230" i="23"/>
  <c r="M230" i="23"/>
  <c r="L165" i="23"/>
  <c r="K116" i="23"/>
  <c r="I112" i="23"/>
  <c r="K112" i="23" s="1"/>
  <c r="K44" i="23"/>
  <c r="I43" i="23"/>
  <c r="I31" i="23" s="1"/>
  <c r="L661" i="23"/>
  <c r="L721" i="23"/>
  <c r="L690" i="23"/>
  <c r="M671" i="23"/>
  <c r="L671" i="23"/>
  <c r="M737" i="23"/>
  <c r="L571" i="23"/>
  <c r="M571" i="23"/>
  <c r="M581" i="23"/>
  <c r="L581" i="23"/>
  <c r="K560" i="23"/>
  <c r="M560" i="23" s="1"/>
  <c r="I508" i="23"/>
  <c r="K508" i="23" s="1"/>
  <c r="K509" i="23"/>
  <c r="L472" i="23"/>
  <c r="F471" i="23"/>
  <c r="I455" i="23"/>
  <c r="K455" i="23" s="1"/>
  <c r="K456" i="23"/>
  <c r="L409" i="23"/>
  <c r="F408" i="23"/>
  <c r="L408" i="23" s="1"/>
  <c r="I396" i="23"/>
  <c r="K397" i="23"/>
  <c r="L368" i="23"/>
  <c r="L298" i="23"/>
  <c r="L257" i="23"/>
  <c r="L521" i="23"/>
  <c r="L496" i="23"/>
  <c r="F495" i="23"/>
  <c r="M496" i="23"/>
  <c r="K442" i="23"/>
  <c r="L314" i="23"/>
  <c r="L272" i="23"/>
  <c r="M256" i="23"/>
  <c r="L510" i="23"/>
  <c r="L449" i="23"/>
  <c r="L352" i="23"/>
  <c r="F527" i="23"/>
  <c r="L377" i="23"/>
  <c r="L248" i="23"/>
  <c r="M248" i="23"/>
  <c r="L227" i="23"/>
  <c r="L239" i="23"/>
  <c r="F238" i="23"/>
  <c r="L319" i="23"/>
  <c r="M239" i="23"/>
  <c r="L214" i="23"/>
  <c r="L294" i="23"/>
  <c r="F293" i="23"/>
  <c r="M294" i="23"/>
  <c r="M182" i="23"/>
  <c r="M299" i="23"/>
  <c r="L299" i="23"/>
  <c r="C236" i="23"/>
  <c r="M148" i="23"/>
  <c r="L148" i="23"/>
  <c r="F12" i="23"/>
  <c r="E111" i="23"/>
  <c r="E110" i="23" s="1"/>
  <c r="I86" i="23"/>
  <c r="L137" i="23"/>
  <c r="L693" i="23"/>
  <c r="M693" i="23"/>
  <c r="L728" i="23"/>
  <c r="M728" i="23"/>
  <c r="M715" i="23"/>
  <c r="F568" i="23"/>
  <c r="L591" i="23"/>
  <c r="M591" i="23"/>
  <c r="C567" i="23"/>
  <c r="L513" i="23"/>
  <c r="F512" i="23"/>
  <c r="M570" i="23"/>
  <c r="L570" i="23"/>
  <c r="I499" i="23"/>
  <c r="K499" i="23" s="1"/>
  <c r="K500" i="23"/>
  <c r="L429" i="23"/>
  <c r="M367" i="23"/>
  <c r="L367" i="23"/>
  <c r="F255" i="23"/>
  <c r="L256" i="23"/>
  <c r="L543" i="23"/>
  <c r="M543" i="23"/>
  <c r="F542" i="23"/>
  <c r="F460" i="23"/>
  <c r="L340" i="23"/>
  <c r="I265" i="23"/>
  <c r="K265" i="23" s="1"/>
  <c r="M265" i="23" s="1"/>
  <c r="K266" i="23"/>
  <c r="F665" i="23"/>
  <c r="L387" i="23"/>
  <c r="L374" i="23"/>
  <c r="F373" i="23"/>
  <c r="M374" i="23"/>
  <c r="F278" i="23"/>
  <c r="L278" i="23" s="1"/>
  <c r="L279" i="23"/>
  <c r="K402" i="23"/>
  <c r="F195" i="23"/>
  <c r="L196" i="23"/>
  <c r="L348" i="23"/>
  <c r="L329" i="23"/>
  <c r="F328" i="23"/>
  <c r="M329" i="23"/>
  <c r="M279" i="23"/>
  <c r="M141" i="23"/>
  <c r="L141" i="23"/>
  <c r="L130" i="23"/>
  <c r="M130" i="23"/>
  <c r="M142" i="23"/>
  <c r="L142" i="23"/>
  <c r="M104" i="23"/>
  <c r="L33" i="23"/>
  <c r="F32" i="23"/>
  <c r="M33" i="23"/>
  <c r="K43" i="23"/>
  <c r="L740" i="23"/>
  <c r="M740" i="23"/>
  <c r="M724" i="23"/>
  <c r="M734" i="23"/>
  <c r="M701" i="23"/>
  <c r="L587" i="23"/>
  <c r="M587" i="23"/>
  <c r="L660" i="23"/>
  <c r="F559" i="23"/>
  <c r="J475" i="23"/>
  <c r="K475" i="23" s="1"/>
  <c r="I504" i="23"/>
  <c r="K505" i="23"/>
  <c r="K486" i="23"/>
  <c r="M551" i="23"/>
  <c r="L551" i="23"/>
  <c r="M477" i="23"/>
  <c r="K448" i="23"/>
  <c r="I447" i="23"/>
  <c r="K447" i="23" s="1"/>
  <c r="K433" i="23"/>
  <c r="I427" i="23"/>
  <c r="K427" i="23" s="1"/>
  <c r="M424" i="23"/>
  <c r="K557" i="23"/>
  <c r="K558" i="23"/>
  <c r="L518" i="23"/>
  <c r="F517" i="23"/>
  <c r="M370" i="23"/>
  <c r="L370" i="23"/>
  <c r="L363" i="23"/>
  <c r="M363" i="23"/>
  <c r="M318" i="23"/>
  <c r="K517" i="23"/>
  <c r="L469" i="23"/>
  <c r="K434" i="23"/>
  <c r="M362" i="23"/>
  <c r="L362" i="23"/>
  <c r="L355" i="23"/>
  <c r="J489" i="23"/>
  <c r="K490" i="23"/>
  <c r="M409" i="23"/>
  <c r="L398" i="23"/>
  <c r="I358" i="23"/>
  <c r="K358" i="23" s="1"/>
  <c r="M358" i="23" s="1"/>
  <c r="K359" i="23"/>
  <c r="L349" i="23"/>
  <c r="L325" i="23"/>
  <c r="L382" i="23"/>
  <c r="F381" i="23"/>
  <c r="M382" i="23"/>
  <c r="K360" i="23"/>
  <c r="L261" i="23"/>
  <c r="M261" i="23"/>
  <c r="F245" i="23"/>
  <c r="L245" i="23" s="1"/>
  <c r="M219" i="23"/>
  <c r="L219" i="23"/>
  <c r="L312" i="23"/>
  <c r="L241" i="23"/>
  <c r="M241" i="23"/>
  <c r="L223" i="23"/>
  <c r="M513" i="23"/>
  <c r="K495" i="23"/>
  <c r="M285" i="23"/>
  <c r="L285" i="23"/>
  <c r="M189" i="23"/>
  <c r="L189" i="23"/>
  <c r="M324" i="23"/>
  <c r="L324" i="23"/>
  <c r="J221" i="23"/>
  <c r="L252" i="23"/>
  <c r="L243" i="23"/>
  <c r="L158" i="23"/>
  <c r="M158" i="23"/>
  <c r="I111" i="23"/>
  <c r="K140" i="23"/>
  <c r="L145" i="23"/>
  <c r="F140" i="23"/>
  <c r="L154" i="23"/>
  <c r="M154" i="23"/>
  <c r="F153" i="23"/>
  <c r="L153" i="23" s="1"/>
  <c r="L135" i="23"/>
  <c r="M135" i="23"/>
  <c r="L127" i="23"/>
  <c r="F126" i="23"/>
  <c r="L25" i="23"/>
  <c r="F24" i="23"/>
  <c r="K32" i="23"/>
  <c r="F86" i="23"/>
  <c r="M25" i="23"/>
  <c r="M744" i="23"/>
  <c r="L707" i="23"/>
  <c r="F584" i="23"/>
  <c r="L575" i="23"/>
  <c r="M575" i="23"/>
  <c r="F602" i="23"/>
  <c r="I467" i="23"/>
  <c r="K468" i="23"/>
  <c r="M559" i="23"/>
  <c r="K541" i="23"/>
  <c r="L435" i="23"/>
  <c r="M428" i="23"/>
  <c r="L428" i="23"/>
  <c r="L424" i="23"/>
  <c r="F423" i="23"/>
  <c r="L300" i="23"/>
  <c r="M300" i="23"/>
  <c r="M258" i="23"/>
  <c r="L258" i="23"/>
  <c r="L477" i="23"/>
  <c r="F476" i="23"/>
  <c r="M476" i="23" s="1"/>
  <c r="L413" i="23"/>
  <c r="M278" i="23"/>
  <c r="E236" i="23"/>
  <c r="L537" i="23"/>
  <c r="L438" i="23"/>
  <c r="F437" i="23"/>
  <c r="M437" i="23" s="1"/>
  <c r="K401" i="23"/>
  <c r="M401" i="23" s="1"/>
  <c r="I400" i="23"/>
  <c r="K400" i="23" s="1"/>
  <c r="I527" i="23"/>
  <c r="K527" i="23" s="1"/>
  <c r="K528" i="23"/>
  <c r="M528" i="23" s="1"/>
  <c r="L343" i="23"/>
  <c r="F339" i="23"/>
  <c r="M343" i="23"/>
  <c r="F306" i="23"/>
  <c r="L307" i="23"/>
  <c r="M405" i="23"/>
  <c r="L405" i="23"/>
  <c r="M274" i="23"/>
  <c r="L274" i="23"/>
  <c r="F221" i="23"/>
  <c r="L222" i="23"/>
  <c r="M242" i="23"/>
  <c r="L242" i="23"/>
  <c r="M166" i="23"/>
  <c r="L166" i="23"/>
  <c r="M226" i="23"/>
  <c r="M138" i="23"/>
  <c r="L138" i="23"/>
  <c r="M307" i="23"/>
  <c r="L251" i="23"/>
  <c r="K238" i="23"/>
  <c r="I237" i="23"/>
  <c r="L201" i="23"/>
  <c r="M201" i="23"/>
  <c r="L163" i="23"/>
  <c r="M163" i="23"/>
  <c r="M196" i="23"/>
  <c r="M133" i="23"/>
  <c r="L66" i="23"/>
  <c r="F65" i="23"/>
  <c r="L65" i="23" s="1"/>
  <c r="K13" i="23"/>
  <c r="M13" i="23" s="1"/>
  <c r="I12" i="23"/>
  <c r="M66" i="23"/>
  <c r="I23" i="23"/>
  <c r="K23" i="23" s="1"/>
  <c r="K24" i="23"/>
  <c r="K690" i="20"/>
  <c r="K691" i="20"/>
  <c r="L691" i="20"/>
  <c r="L677" i="20"/>
  <c r="F664" i="20"/>
  <c r="L664" i="20" s="1"/>
  <c r="L665" i="20"/>
  <c r="K664" i="20"/>
  <c r="K665" i="20"/>
  <c r="F193" i="20"/>
  <c r="F192" i="20" s="1"/>
  <c r="F114" i="20"/>
  <c r="F131" i="20"/>
  <c r="F159" i="20"/>
  <c r="F244" i="20"/>
  <c r="F243" i="20" s="1"/>
  <c r="F276" i="20"/>
  <c r="F341" i="20"/>
  <c r="F399" i="20"/>
  <c r="F459" i="20"/>
  <c r="F458" i="20" s="1"/>
  <c r="F457" i="20" s="1"/>
  <c r="F473" i="20"/>
  <c r="F601" i="20"/>
  <c r="F600" i="20" s="1"/>
  <c r="F705" i="20"/>
  <c r="F735" i="20"/>
  <c r="F65" i="20"/>
  <c r="F236" i="20"/>
  <c r="F356" i="20"/>
  <c r="F407" i="20"/>
  <c r="F406" i="20" s="1"/>
  <c r="F337" i="20"/>
  <c r="F336" i="20" s="1"/>
  <c r="F425" i="20"/>
  <c r="F439" i="20"/>
  <c r="F487" i="20"/>
  <c r="F539" i="20"/>
  <c r="F583" i="20"/>
  <c r="F582" i="20" s="1"/>
  <c r="F565" i="20" s="1"/>
  <c r="F11" i="20"/>
  <c r="F43" i="20"/>
  <c r="F138" i="20"/>
  <c r="F33" i="20"/>
  <c r="F32" i="20" s="1"/>
  <c r="F180" i="20"/>
  <c r="F254" i="20"/>
  <c r="F264" i="20"/>
  <c r="F263" i="20" s="1"/>
  <c r="F526" i="20"/>
  <c r="F525" i="20" s="1"/>
  <c r="F514" i="20" s="1"/>
  <c r="F219" i="20"/>
  <c r="F166" i="20"/>
  <c r="F235" i="20"/>
  <c r="F304" i="20"/>
  <c r="F31" i="20"/>
  <c r="F30" i="20" s="1"/>
  <c r="F10" i="20" s="1"/>
  <c r="F9" i="20" s="1"/>
  <c r="F86" i="20"/>
  <c r="F85" i="20" s="1"/>
  <c r="F110" i="20"/>
  <c r="F109" i="20" s="1"/>
  <c r="F108" i="20" s="1"/>
  <c r="F253" i="20"/>
  <c r="F370" i="20"/>
  <c r="F383" i="20"/>
  <c r="F501" i="20"/>
  <c r="H698" i="20"/>
  <c r="H673" i="20"/>
  <c r="H687" i="20"/>
  <c r="D109" i="23" l="1"/>
  <c r="D8" i="23" s="1"/>
  <c r="D7" i="23" s="1"/>
  <c r="M24" i="23"/>
  <c r="I255" i="23"/>
  <c r="K255" i="23" s="1"/>
  <c r="M255" i="23" s="1"/>
  <c r="M527" i="23"/>
  <c r="L491" i="23"/>
  <c r="J236" i="23"/>
  <c r="M569" i="23"/>
  <c r="E109" i="23"/>
  <c r="E8" i="23" s="1"/>
  <c r="E7" i="23" s="1"/>
  <c r="M161" i="23"/>
  <c r="L168" i="23"/>
  <c r="L265" i="23"/>
  <c r="L461" i="23"/>
  <c r="K339" i="23"/>
  <c r="L323" i="23"/>
  <c r="I601" i="23"/>
  <c r="I600" i="23" s="1"/>
  <c r="C109" i="23"/>
  <c r="C8" i="23" s="1"/>
  <c r="C7" i="23" s="1"/>
  <c r="L306" i="23"/>
  <c r="M495" i="23"/>
  <c r="L560" i="23"/>
  <c r="M408" i="23"/>
  <c r="L665" i="23"/>
  <c r="L666" i="23"/>
  <c r="L358" i="23"/>
  <c r="L585" i="23"/>
  <c r="L246" i="23"/>
  <c r="L685" i="23"/>
  <c r="M361" i="23"/>
  <c r="L361" i="23"/>
  <c r="L140" i="23"/>
  <c r="M112" i="23"/>
  <c r="L112" i="23"/>
  <c r="M116" i="23"/>
  <c r="L116" i="23"/>
  <c r="M44" i="23"/>
  <c r="L44" i="23"/>
  <c r="F601" i="23"/>
  <c r="F85" i="23"/>
  <c r="L32" i="23"/>
  <c r="F31" i="23"/>
  <c r="F194" i="23"/>
  <c r="L195" i="23"/>
  <c r="M195" i="23"/>
  <c r="K86" i="23"/>
  <c r="M86" i="23" s="1"/>
  <c r="I85" i="23"/>
  <c r="K85" i="23" s="1"/>
  <c r="M442" i="23"/>
  <c r="L442" i="23"/>
  <c r="L126" i="23"/>
  <c r="F111" i="23"/>
  <c r="M126" i="23"/>
  <c r="L423" i="23"/>
  <c r="M423" i="23"/>
  <c r="K467" i="23"/>
  <c r="I459" i="23"/>
  <c r="K459" i="23" s="1"/>
  <c r="M360" i="23"/>
  <c r="L360" i="23"/>
  <c r="L517" i="23"/>
  <c r="F516" i="23"/>
  <c r="M448" i="23"/>
  <c r="L448" i="23"/>
  <c r="I503" i="23"/>
  <c r="K503" i="23" s="1"/>
  <c r="K504" i="23"/>
  <c r="L328" i="23"/>
  <c r="M328" i="23"/>
  <c r="F322" i="23"/>
  <c r="L460" i="23"/>
  <c r="F459" i="23"/>
  <c r="F567" i="23"/>
  <c r="L568" i="23"/>
  <c r="M568" i="23"/>
  <c r="F237" i="23"/>
  <c r="L238" i="23"/>
  <c r="M397" i="23"/>
  <c r="L397" i="23"/>
  <c r="M456" i="23"/>
  <c r="L456" i="23"/>
  <c r="M460" i="23"/>
  <c r="K237" i="23"/>
  <c r="F338" i="23"/>
  <c r="L339" i="23"/>
  <c r="M339" i="23"/>
  <c r="M32" i="23"/>
  <c r="I516" i="23"/>
  <c r="K516" i="23" s="1"/>
  <c r="M516" i="23" s="1"/>
  <c r="M43" i="23"/>
  <c r="L43" i="23"/>
  <c r="M245" i="23"/>
  <c r="M402" i="23"/>
  <c r="L402" i="23"/>
  <c r="F400" i="23"/>
  <c r="L400" i="23" s="1"/>
  <c r="M266" i="23"/>
  <c r="L266" i="23"/>
  <c r="K396" i="23"/>
  <c r="I385" i="23"/>
  <c r="K385" i="23" s="1"/>
  <c r="M455" i="23"/>
  <c r="L455" i="23"/>
  <c r="M509" i="23"/>
  <c r="L509" i="23"/>
  <c r="M665" i="23"/>
  <c r="M306" i="23"/>
  <c r="K12" i="23"/>
  <c r="M12" i="23" s="1"/>
  <c r="I11" i="23"/>
  <c r="M238" i="23"/>
  <c r="L476" i="23"/>
  <c r="F475" i="23"/>
  <c r="L475" i="23" s="1"/>
  <c r="K31" i="23"/>
  <c r="I30" i="23"/>
  <c r="K30" i="23" s="1"/>
  <c r="M140" i="23"/>
  <c r="K221" i="23"/>
  <c r="M221" i="23" s="1"/>
  <c r="J111" i="23"/>
  <c r="J110" i="23" s="1"/>
  <c r="L381" i="23"/>
  <c r="M381" i="23"/>
  <c r="M359" i="23"/>
  <c r="L359" i="23"/>
  <c r="M490" i="23"/>
  <c r="L490" i="23"/>
  <c r="M517" i="23"/>
  <c r="M558" i="23"/>
  <c r="M433" i="23"/>
  <c r="L433" i="23"/>
  <c r="I489" i="23"/>
  <c r="K489" i="23" s="1"/>
  <c r="M486" i="23"/>
  <c r="L486" i="23"/>
  <c r="L559" i="23"/>
  <c r="F558" i="23"/>
  <c r="F372" i="23"/>
  <c r="L373" i="23"/>
  <c r="M373" i="23"/>
  <c r="L401" i="23"/>
  <c r="L542" i="23"/>
  <c r="F541" i="23"/>
  <c r="L541" i="23" s="1"/>
  <c r="M542" i="23"/>
  <c r="L255" i="23"/>
  <c r="M500" i="23"/>
  <c r="L500" i="23"/>
  <c r="L512" i="23"/>
  <c r="M512" i="23"/>
  <c r="F503" i="23"/>
  <c r="M65" i="23"/>
  <c r="F292" i="23"/>
  <c r="L293" i="23"/>
  <c r="M293" i="23"/>
  <c r="L527" i="23"/>
  <c r="L495" i="23"/>
  <c r="F489" i="23"/>
  <c r="L471" i="23"/>
  <c r="M471" i="23"/>
  <c r="M508" i="23"/>
  <c r="L508" i="23"/>
  <c r="M153" i="23"/>
  <c r="L437" i="23"/>
  <c r="F427" i="23"/>
  <c r="L427" i="23" s="1"/>
  <c r="M468" i="23"/>
  <c r="L468" i="23"/>
  <c r="L584" i="23"/>
  <c r="M584" i="23"/>
  <c r="L24" i="23"/>
  <c r="F23" i="23"/>
  <c r="L23" i="23" s="1"/>
  <c r="I110" i="23"/>
  <c r="M434" i="23"/>
  <c r="L434" i="23"/>
  <c r="M447" i="23"/>
  <c r="L447" i="23"/>
  <c r="M505" i="23"/>
  <c r="L505" i="23"/>
  <c r="M499" i="23"/>
  <c r="L499" i="23"/>
  <c r="L13" i="23"/>
  <c r="L528" i="23"/>
  <c r="I441" i="23"/>
  <c r="K441" i="23" s="1"/>
  <c r="F663" i="20"/>
  <c r="F599" i="20" s="1"/>
  <c r="F398" i="20"/>
  <c r="F234" i="20"/>
  <c r="F8" i="20" s="1"/>
  <c r="I670" i="20"/>
  <c r="I669" i="20"/>
  <c r="I668" i="20"/>
  <c r="I667" i="20"/>
  <c r="I631" i="20"/>
  <c r="H697" i="20"/>
  <c r="M237" i="23" l="1"/>
  <c r="J109" i="23"/>
  <c r="J8" i="23" s="1"/>
  <c r="J7" i="23" s="1"/>
  <c r="L459" i="23"/>
  <c r="M31" i="23"/>
  <c r="M541" i="23"/>
  <c r="L86" i="23"/>
  <c r="F11" i="23"/>
  <c r="M85" i="23"/>
  <c r="L489" i="23"/>
  <c r="L503" i="23"/>
  <c r="L338" i="23"/>
  <c r="M338" i="23"/>
  <c r="L322" i="23"/>
  <c r="M322" i="23"/>
  <c r="M503" i="23"/>
  <c r="M467" i="23"/>
  <c r="L467" i="23"/>
  <c r="F110" i="23"/>
  <c r="L194" i="23"/>
  <c r="M194" i="23"/>
  <c r="M475" i="23"/>
  <c r="L12" i="23"/>
  <c r="L558" i="23"/>
  <c r="F557" i="23"/>
  <c r="M489" i="23"/>
  <c r="K11" i="23"/>
  <c r="I10" i="23"/>
  <c r="M385" i="23"/>
  <c r="L385" i="23"/>
  <c r="M400" i="23"/>
  <c r="L221" i="23"/>
  <c r="L567" i="23"/>
  <c r="M567" i="23"/>
  <c r="L31" i="23"/>
  <c r="F30" i="23"/>
  <c r="L30" i="23" s="1"/>
  <c r="F600" i="23"/>
  <c r="K110" i="23"/>
  <c r="L372" i="23"/>
  <c r="M372" i="23"/>
  <c r="M396" i="23"/>
  <c r="L396" i="23"/>
  <c r="I599" i="23"/>
  <c r="I598" i="23" s="1"/>
  <c r="L237" i="23"/>
  <c r="F236" i="23"/>
  <c r="M441" i="23"/>
  <c r="L441" i="23"/>
  <c r="K111" i="23"/>
  <c r="M111" i="23" s="1"/>
  <c r="L292" i="23"/>
  <c r="M292" i="23"/>
  <c r="M427" i="23"/>
  <c r="I236" i="23"/>
  <c r="K236" i="23" s="1"/>
  <c r="M504" i="23"/>
  <c r="L504" i="23"/>
  <c r="L516" i="23"/>
  <c r="M459" i="23"/>
  <c r="L85" i="23"/>
  <c r="M23" i="23"/>
  <c r="K663" i="20"/>
  <c r="L663" i="20"/>
  <c r="F598" i="20"/>
  <c r="M236" i="23" l="1"/>
  <c r="M30" i="23"/>
  <c r="M11" i="23"/>
  <c r="I109" i="23"/>
  <c r="K109" i="23" s="1"/>
  <c r="L236" i="23"/>
  <c r="M110" i="23"/>
  <c r="I9" i="23"/>
  <c r="K10" i="23"/>
  <c r="L110" i="23"/>
  <c r="F109" i="23"/>
  <c r="L111" i="23"/>
  <c r="F10" i="23"/>
  <c r="F599" i="23"/>
  <c r="L557" i="23"/>
  <c r="M557" i="23"/>
  <c r="L11" i="23"/>
  <c r="F597" i="20"/>
  <c r="G684" i="19"/>
  <c r="G682" i="19"/>
  <c r="L109" i="23" l="1"/>
  <c r="M10" i="23"/>
  <c r="I8" i="23"/>
  <c r="K9" i="23"/>
  <c r="F598" i="23"/>
  <c r="L10" i="23"/>
  <c r="F9" i="23"/>
  <c r="M109" i="23"/>
  <c r="F596" i="20"/>
  <c r="G682" i="18"/>
  <c r="I660" i="20"/>
  <c r="I630" i="20"/>
  <c r="I626" i="20"/>
  <c r="G744" i="20"/>
  <c r="J744" i="20" s="1"/>
  <c r="G743" i="20"/>
  <c r="G742" i="20"/>
  <c r="G741" i="20"/>
  <c r="G740" i="20"/>
  <c r="G739" i="20"/>
  <c r="J739" i="20" s="1"/>
  <c r="G738" i="20"/>
  <c r="G737" i="20"/>
  <c r="J737" i="20" s="1"/>
  <c r="G736" i="20"/>
  <c r="G735" i="20"/>
  <c r="G734" i="20"/>
  <c r="G733" i="20"/>
  <c r="G732" i="20"/>
  <c r="G731" i="20"/>
  <c r="J731" i="20" s="1"/>
  <c r="G730" i="20"/>
  <c r="G729" i="20"/>
  <c r="J729" i="20" s="1"/>
  <c r="G728" i="20"/>
  <c r="J728" i="20" s="1"/>
  <c r="G727" i="20"/>
  <c r="G726" i="20"/>
  <c r="G725" i="20"/>
  <c r="G724" i="20"/>
  <c r="J724" i="20" s="1"/>
  <c r="G723" i="20"/>
  <c r="G722" i="20"/>
  <c r="G721" i="20"/>
  <c r="J721" i="20" s="1"/>
  <c r="G720" i="20"/>
  <c r="G719" i="20"/>
  <c r="G718" i="20"/>
  <c r="G717" i="20"/>
  <c r="G716" i="20"/>
  <c r="J716" i="20" s="1"/>
  <c r="G715" i="20"/>
  <c r="J715" i="20" s="1"/>
  <c r="G714" i="20"/>
  <c r="G713" i="20"/>
  <c r="G712" i="20"/>
  <c r="J712" i="20" s="1"/>
  <c r="G711" i="20"/>
  <c r="J711" i="20" s="1"/>
  <c r="G710" i="20"/>
  <c r="G709" i="20"/>
  <c r="G708" i="20"/>
  <c r="G707" i="20"/>
  <c r="J707" i="20" s="1"/>
  <c r="G706" i="20"/>
  <c r="G705" i="20"/>
  <c r="G704" i="20"/>
  <c r="J704" i="20" s="1"/>
  <c r="G703" i="20"/>
  <c r="J703" i="20" s="1"/>
  <c r="G702" i="20"/>
  <c r="G701" i="20"/>
  <c r="G700" i="20"/>
  <c r="G699" i="20"/>
  <c r="G698" i="20"/>
  <c r="G697" i="20"/>
  <c r="G696" i="20"/>
  <c r="G695" i="20"/>
  <c r="G693" i="20"/>
  <c r="G689" i="20"/>
  <c r="G688" i="20"/>
  <c r="G687" i="20"/>
  <c r="J687" i="20" s="1"/>
  <c r="G686" i="20"/>
  <c r="G685" i="20"/>
  <c r="G684" i="20"/>
  <c r="G683" i="20"/>
  <c r="G682" i="20"/>
  <c r="G681" i="20"/>
  <c r="G680" i="20"/>
  <c r="G679" i="20"/>
  <c r="J679" i="20" s="1"/>
  <c r="G678" i="20"/>
  <c r="G677" i="20"/>
  <c r="G676" i="20"/>
  <c r="J676" i="20" s="1"/>
  <c r="G675" i="20"/>
  <c r="G674" i="20"/>
  <c r="G673" i="20"/>
  <c r="J673" i="20" s="1"/>
  <c r="G672" i="20"/>
  <c r="J672" i="20" s="1"/>
  <c r="G671" i="20"/>
  <c r="J671" i="20" s="1"/>
  <c r="G670" i="20"/>
  <c r="G669" i="20"/>
  <c r="G668" i="20"/>
  <c r="J668" i="20" s="1"/>
  <c r="G667" i="20"/>
  <c r="J667" i="20" s="1"/>
  <c r="G666" i="20"/>
  <c r="G665" i="20"/>
  <c r="G664" i="20"/>
  <c r="G662" i="20"/>
  <c r="J662" i="20" s="1"/>
  <c r="G661" i="20"/>
  <c r="G660" i="20"/>
  <c r="G659" i="20"/>
  <c r="G658" i="20"/>
  <c r="G657" i="20"/>
  <c r="G656" i="20"/>
  <c r="G655" i="20"/>
  <c r="J655" i="20" s="1"/>
  <c r="G654" i="20"/>
  <c r="J654" i="20" s="1"/>
  <c r="G653" i="20"/>
  <c r="G652" i="20"/>
  <c r="G651" i="20"/>
  <c r="J651" i="20" s="1"/>
  <c r="G650" i="20"/>
  <c r="J650" i="20" s="1"/>
  <c r="G649" i="20"/>
  <c r="G648" i="20"/>
  <c r="G647" i="20"/>
  <c r="J647" i="20" s="1"/>
  <c r="G646" i="20"/>
  <c r="J646" i="20" s="1"/>
  <c r="G645" i="20"/>
  <c r="G644" i="20"/>
  <c r="G643" i="20"/>
  <c r="G642" i="20"/>
  <c r="J642" i="20" s="1"/>
  <c r="G641" i="20"/>
  <c r="G640" i="20"/>
  <c r="J640" i="20" s="1"/>
  <c r="G639" i="20"/>
  <c r="G638" i="20"/>
  <c r="G637" i="20"/>
  <c r="G636" i="20"/>
  <c r="G635" i="20"/>
  <c r="J635" i="20" s="1"/>
  <c r="G634" i="20"/>
  <c r="G633" i="20"/>
  <c r="G632" i="20"/>
  <c r="G631" i="20"/>
  <c r="J631" i="20" s="1"/>
  <c r="G630" i="20"/>
  <c r="G629" i="20"/>
  <c r="G628" i="20"/>
  <c r="G627" i="20"/>
  <c r="G626" i="20"/>
  <c r="G625" i="20"/>
  <c r="G624" i="20"/>
  <c r="G623" i="20"/>
  <c r="J623" i="20" s="1"/>
  <c r="G622" i="20"/>
  <c r="G621" i="20"/>
  <c r="G620" i="20"/>
  <c r="G619" i="20"/>
  <c r="G618" i="20"/>
  <c r="G617" i="20"/>
  <c r="G616" i="20"/>
  <c r="G615" i="20"/>
  <c r="J615" i="20" s="1"/>
  <c r="G614" i="20"/>
  <c r="G613" i="20"/>
  <c r="G612" i="20"/>
  <c r="G611" i="20"/>
  <c r="G610" i="20"/>
  <c r="G609" i="20"/>
  <c r="G608" i="20"/>
  <c r="J608" i="20" s="1"/>
  <c r="G607" i="20"/>
  <c r="J607" i="20" s="1"/>
  <c r="G606" i="20"/>
  <c r="G605" i="20"/>
  <c r="G604" i="20"/>
  <c r="G603" i="20"/>
  <c r="J603" i="20" s="1"/>
  <c r="G602" i="20"/>
  <c r="G601" i="20"/>
  <c r="G600" i="20"/>
  <c r="G595" i="20"/>
  <c r="J595" i="20" s="1"/>
  <c r="G594" i="20"/>
  <c r="G593" i="20"/>
  <c r="G592" i="20"/>
  <c r="G591" i="20"/>
  <c r="G590" i="20"/>
  <c r="G589" i="20"/>
  <c r="G588" i="20"/>
  <c r="G587" i="20"/>
  <c r="J587" i="20" s="1"/>
  <c r="G586" i="20"/>
  <c r="G585" i="20"/>
  <c r="G584" i="20"/>
  <c r="G583" i="20"/>
  <c r="G582" i="20"/>
  <c r="G581" i="20"/>
  <c r="G580" i="20"/>
  <c r="G579" i="20"/>
  <c r="G578" i="20"/>
  <c r="J578" i="20" s="1"/>
  <c r="G577" i="20"/>
  <c r="G576" i="20"/>
  <c r="G575" i="20"/>
  <c r="G574" i="20"/>
  <c r="G573" i="20"/>
  <c r="G572" i="20"/>
  <c r="G571" i="20"/>
  <c r="J571" i="20" s="1"/>
  <c r="G570" i="20"/>
  <c r="G569" i="20"/>
  <c r="G568" i="20"/>
  <c r="G567" i="20"/>
  <c r="G566" i="20"/>
  <c r="G565" i="20"/>
  <c r="G554" i="20"/>
  <c r="G553" i="20"/>
  <c r="G552" i="20"/>
  <c r="G551" i="20"/>
  <c r="G550" i="20"/>
  <c r="G549" i="20"/>
  <c r="G548" i="20"/>
  <c r="J548" i="20" s="1"/>
  <c r="G547" i="20"/>
  <c r="G546" i="20"/>
  <c r="G545" i="20"/>
  <c r="G544" i="20"/>
  <c r="J544" i="20" s="1"/>
  <c r="G543" i="20"/>
  <c r="G542" i="20"/>
  <c r="G541" i="20"/>
  <c r="G540" i="20"/>
  <c r="G539" i="20"/>
  <c r="G538" i="20"/>
  <c r="G537" i="20"/>
  <c r="G536" i="20"/>
  <c r="G535" i="20"/>
  <c r="G534" i="20"/>
  <c r="G533" i="20"/>
  <c r="J533" i="20" s="1"/>
  <c r="G532" i="20"/>
  <c r="G531" i="20"/>
  <c r="G530" i="20"/>
  <c r="G529" i="20"/>
  <c r="G528" i="20"/>
  <c r="J528" i="20" s="1"/>
  <c r="G527" i="20"/>
  <c r="G526" i="20"/>
  <c r="G525" i="20"/>
  <c r="G524" i="20"/>
  <c r="J524" i="20" s="1"/>
  <c r="G523" i="20"/>
  <c r="G522" i="20"/>
  <c r="G521" i="20"/>
  <c r="J521" i="20" s="1"/>
  <c r="G520" i="20"/>
  <c r="G519" i="20"/>
  <c r="G518" i="20"/>
  <c r="G517" i="20"/>
  <c r="G516" i="20"/>
  <c r="G515" i="20"/>
  <c r="G514" i="20"/>
  <c r="G513" i="20"/>
  <c r="G512" i="20"/>
  <c r="G511" i="20"/>
  <c r="G510" i="20"/>
  <c r="G509" i="20"/>
  <c r="G508" i="20"/>
  <c r="G507" i="20"/>
  <c r="G506" i="20"/>
  <c r="G505" i="20"/>
  <c r="G504" i="20"/>
  <c r="G503" i="20"/>
  <c r="G502" i="20"/>
  <c r="G501" i="20"/>
  <c r="G500" i="20"/>
  <c r="J500" i="20" s="1"/>
  <c r="G499" i="20"/>
  <c r="G498" i="20"/>
  <c r="G497" i="20"/>
  <c r="G496" i="20"/>
  <c r="J496" i="20" s="1"/>
  <c r="G495" i="20"/>
  <c r="G494" i="20"/>
  <c r="G493" i="20"/>
  <c r="G492" i="20"/>
  <c r="J492" i="20" s="1"/>
  <c r="G491" i="20"/>
  <c r="G490" i="20"/>
  <c r="G489" i="20"/>
  <c r="G488" i="20"/>
  <c r="G487" i="20"/>
  <c r="G486" i="20"/>
  <c r="G485" i="20"/>
  <c r="G484" i="20"/>
  <c r="G483" i="20"/>
  <c r="G482" i="20"/>
  <c r="G481" i="20"/>
  <c r="G480" i="20"/>
  <c r="G479" i="20"/>
  <c r="G478" i="20"/>
  <c r="G477" i="20"/>
  <c r="J477" i="20" s="1"/>
  <c r="G476" i="20"/>
  <c r="G475" i="20"/>
  <c r="G474" i="20"/>
  <c r="G473" i="20"/>
  <c r="G472" i="20"/>
  <c r="J472" i="20" s="1"/>
  <c r="G471" i="20"/>
  <c r="G470" i="20"/>
  <c r="G469" i="20"/>
  <c r="G468" i="20"/>
  <c r="J468" i="20" s="1"/>
  <c r="G467" i="20"/>
  <c r="G466" i="20"/>
  <c r="G465" i="20"/>
  <c r="G464" i="20"/>
  <c r="J464" i="20" s="1"/>
  <c r="G463" i="20"/>
  <c r="G462" i="20"/>
  <c r="G461" i="20"/>
  <c r="J461" i="20" s="1"/>
  <c r="G460" i="20"/>
  <c r="G459" i="20"/>
  <c r="G458" i="20"/>
  <c r="G457" i="20"/>
  <c r="G456" i="20"/>
  <c r="J456" i="20" s="1"/>
  <c r="G455" i="20"/>
  <c r="G454" i="20"/>
  <c r="G453" i="20"/>
  <c r="G452" i="20"/>
  <c r="J452" i="20" s="1"/>
  <c r="G451" i="20"/>
  <c r="G450" i="20"/>
  <c r="G449" i="20"/>
  <c r="G448" i="20"/>
  <c r="J448" i="20" s="1"/>
  <c r="G447" i="20"/>
  <c r="G446" i="20"/>
  <c r="G445" i="20"/>
  <c r="G444" i="20"/>
  <c r="J444" i="20" s="1"/>
  <c r="G443" i="20"/>
  <c r="G442" i="20"/>
  <c r="G441" i="20"/>
  <c r="G440" i="20"/>
  <c r="G439" i="20"/>
  <c r="G438" i="20"/>
  <c r="J438" i="20" s="1"/>
  <c r="G437" i="20"/>
  <c r="G436" i="20"/>
  <c r="G435" i="20"/>
  <c r="G434" i="20"/>
  <c r="G433" i="20"/>
  <c r="G432" i="20"/>
  <c r="G431" i="20"/>
  <c r="G430" i="20"/>
  <c r="G429" i="20"/>
  <c r="J429" i="20" s="1"/>
  <c r="G428" i="20"/>
  <c r="G427" i="20"/>
  <c r="G426" i="20"/>
  <c r="G425" i="20"/>
  <c r="G424" i="20"/>
  <c r="J424" i="20" s="1"/>
  <c r="G423" i="20"/>
  <c r="G422" i="20"/>
  <c r="G421" i="20"/>
  <c r="G420" i="20"/>
  <c r="J420" i="20" s="1"/>
  <c r="G419" i="20"/>
  <c r="G418" i="20"/>
  <c r="G417" i="20"/>
  <c r="J417" i="20" s="1"/>
  <c r="G416" i="20"/>
  <c r="G415" i="20"/>
  <c r="G414" i="20"/>
  <c r="G413" i="20"/>
  <c r="J413" i="20" s="1"/>
  <c r="G412" i="20"/>
  <c r="J412" i="20" s="1"/>
  <c r="G411" i="20"/>
  <c r="G410" i="20"/>
  <c r="G409" i="20"/>
  <c r="J409" i="20" s="1"/>
  <c r="G408" i="20"/>
  <c r="G407" i="20"/>
  <c r="G406" i="20"/>
  <c r="G405" i="20"/>
  <c r="J405" i="20" s="1"/>
  <c r="G404" i="20"/>
  <c r="G403" i="20"/>
  <c r="G402" i="20"/>
  <c r="G401" i="20"/>
  <c r="G400" i="20"/>
  <c r="G399" i="20"/>
  <c r="G398" i="20"/>
  <c r="G397" i="20"/>
  <c r="J397" i="20" s="1"/>
  <c r="G396" i="20"/>
  <c r="G395" i="20"/>
  <c r="G394" i="20"/>
  <c r="G393" i="20"/>
  <c r="J393" i="20" s="1"/>
  <c r="G392" i="20"/>
  <c r="G391" i="20"/>
  <c r="G390" i="20"/>
  <c r="G389" i="20"/>
  <c r="G388" i="20"/>
  <c r="G387" i="20"/>
  <c r="G386" i="20"/>
  <c r="G385" i="20"/>
  <c r="G384" i="20"/>
  <c r="G383" i="20"/>
  <c r="G382" i="20"/>
  <c r="J382" i="20" s="1"/>
  <c r="G381" i="20"/>
  <c r="G380" i="20"/>
  <c r="G379" i="20"/>
  <c r="G378" i="20"/>
  <c r="G377" i="20"/>
  <c r="G376" i="20"/>
  <c r="G375" i="20"/>
  <c r="G374" i="20"/>
  <c r="J374" i="20" s="1"/>
  <c r="G373" i="20"/>
  <c r="G372" i="20"/>
  <c r="G371" i="20"/>
  <c r="G370" i="20"/>
  <c r="G369" i="20"/>
  <c r="J369" i="20" s="1"/>
  <c r="G368" i="20"/>
  <c r="G367" i="20"/>
  <c r="G366" i="20"/>
  <c r="G365" i="20"/>
  <c r="G364" i="20"/>
  <c r="G363" i="20"/>
  <c r="G362" i="20"/>
  <c r="G361" i="20"/>
  <c r="J361" i="20" s="1"/>
  <c r="G360" i="20"/>
  <c r="G359" i="20"/>
  <c r="G358" i="20"/>
  <c r="G357" i="20"/>
  <c r="G356" i="20"/>
  <c r="G355" i="20"/>
  <c r="G354" i="20"/>
  <c r="G353" i="20"/>
  <c r="G352" i="20"/>
  <c r="G351" i="20"/>
  <c r="G350" i="20"/>
  <c r="G349" i="20"/>
  <c r="J349" i="20" s="1"/>
  <c r="G348" i="20"/>
  <c r="G347" i="20"/>
  <c r="G346" i="20"/>
  <c r="G345" i="20"/>
  <c r="J345" i="20" s="1"/>
  <c r="G344" i="20"/>
  <c r="G343" i="20"/>
  <c r="G342" i="20"/>
  <c r="G341" i="20"/>
  <c r="G340" i="20"/>
  <c r="J340" i="20" s="1"/>
  <c r="G339" i="20"/>
  <c r="G338" i="20"/>
  <c r="G337" i="20"/>
  <c r="G336" i="20"/>
  <c r="G335" i="20"/>
  <c r="G334" i="20"/>
  <c r="G333" i="20"/>
  <c r="G332" i="20"/>
  <c r="G331" i="20"/>
  <c r="G330" i="20"/>
  <c r="G329" i="20"/>
  <c r="J329" i="20" s="1"/>
  <c r="G328" i="20"/>
  <c r="G327" i="20"/>
  <c r="G326" i="20"/>
  <c r="G325" i="20"/>
  <c r="J325" i="20" s="1"/>
  <c r="G324" i="20"/>
  <c r="J324" i="20" s="1"/>
  <c r="G323" i="20"/>
  <c r="G322" i="20"/>
  <c r="G321" i="20"/>
  <c r="G320" i="20"/>
  <c r="G319" i="20"/>
  <c r="G318" i="20"/>
  <c r="G317" i="20"/>
  <c r="G316" i="20"/>
  <c r="G315" i="20"/>
  <c r="G314" i="20"/>
  <c r="G313" i="20"/>
  <c r="J313" i="20" s="1"/>
  <c r="G312" i="20"/>
  <c r="G311" i="20"/>
  <c r="G310" i="20"/>
  <c r="G309" i="20"/>
  <c r="J309" i="20" s="1"/>
  <c r="G308" i="20"/>
  <c r="J308" i="20" s="1"/>
  <c r="G307" i="20"/>
  <c r="G306" i="20"/>
  <c r="G305" i="20"/>
  <c r="G304" i="20"/>
  <c r="G303" i="20"/>
  <c r="G302" i="20"/>
  <c r="G301" i="20"/>
  <c r="G300" i="20"/>
  <c r="G299" i="20"/>
  <c r="G298" i="20"/>
  <c r="G297" i="20"/>
  <c r="G296" i="20"/>
  <c r="G295" i="20"/>
  <c r="G294" i="20"/>
  <c r="G293" i="20"/>
  <c r="G292" i="20"/>
  <c r="G291" i="20"/>
  <c r="G290" i="20"/>
  <c r="G289" i="20"/>
  <c r="J289" i="20" s="1"/>
  <c r="G288" i="20"/>
  <c r="G287" i="20"/>
  <c r="G286" i="20"/>
  <c r="G285" i="20"/>
  <c r="J285" i="20" s="1"/>
  <c r="G284" i="20"/>
  <c r="G283" i="20"/>
  <c r="G282" i="20"/>
  <c r="G281" i="20"/>
  <c r="J281" i="20" s="1"/>
  <c r="G280" i="20"/>
  <c r="J280" i="20" s="1"/>
  <c r="G279" i="20"/>
  <c r="G278" i="20"/>
  <c r="G277" i="20"/>
  <c r="G276" i="20"/>
  <c r="G275" i="20"/>
  <c r="G274" i="20"/>
  <c r="G273" i="20"/>
  <c r="G272" i="20"/>
  <c r="G271" i="20"/>
  <c r="G270" i="20"/>
  <c r="G269" i="20"/>
  <c r="J269" i="20" s="1"/>
  <c r="G268" i="20"/>
  <c r="G267" i="20"/>
  <c r="G266" i="20"/>
  <c r="G265" i="20"/>
  <c r="G264" i="20"/>
  <c r="G263" i="20"/>
  <c r="G262" i="20"/>
  <c r="G261" i="20"/>
  <c r="G260" i="20"/>
  <c r="J260" i="20" s="1"/>
  <c r="G259" i="20"/>
  <c r="G258" i="20"/>
  <c r="G257" i="20"/>
  <c r="J257" i="20" s="1"/>
  <c r="G256" i="20"/>
  <c r="G255" i="20"/>
  <c r="G254" i="20"/>
  <c r="G253" i="20"/>
  <c r="G252" i="20"/>
  <c r="G251" i="20"/>
  <c r="G250" i="20"/>
  <c r="G249" i="20"/>
  <c r="G248" i="20"/>
  <c r="J248" i="20" s="1"/>
  <c r="G247" i="20"/>
  <c r="G246" i="20"/>
  <c r="G245" i="20"/>
  <c r="G244" i="20"/>
  <c r="G243" i="20"/>
  <c r="G242" i="20"/>
  <c r="G241" i="20"/>
  <c r="G240" i="20"/>
  <c r="G239" i="20"/>
  <c r="G238" i="20"/>
  <c r="G237" i="20"/>
  <c r="G236" i="20"/>
  <c r="G235" i="20"/>
  <c r="G234" i="20"/>
  <c r="G233" i="20"/>
  <c r="J233" i="20" s="1"/>
  <c r="G232" i="20"/>
  <c r="G231" i="20"/>
  <c r="G230" i="20"/>
  <c r="G229" i="20"/>
  <c r="G228" i="20"/>
  <c r="G227" i="20"/>
  <c r="G226" i="20"/>
  <c r="G225" i="20"/>
  <c r="G224" i="20"/>
  <c r="G223" i="20"/>
  <c r="G222" i="20"/>
  <c r="J222" i="20" s="1"/>
  <c r="G221" i="20"/>
  <c r="G220" i="20"/>
  <c r="G219" i="20"/>
  <c r="G218" i="20"/>
  <c r="G217" i="20"/>
  <c r="G216" i="20"/>
  <c r="J216" i="20" s="1"/>
  <c r="G215" i="20"/>
  <c r="G214" i="20"/>
  <c r="G213" i="20"/>
  <c r="G212" i="20"/>
  <c r="G211" i="20"/>
  <c r="G210" i="20"/>
  <c r="G209" i="20"/>
  <c r="J209" i="20" s="1"/>
  <c r="G208" i="20"/>
  <c r="J208" i="20" s="1"/>
  <c r="G207" i="20"/>
  <c r="G206" i="20"/>
  <c r="G205" i="20"/>
  <c r="J205" i="20" s="1"/>
  <c r="G204" i="20"/>
  <c r="J204" i="20" s="1"/>
  <c r="G203" i="20"/>
  <c r="G202" i="20"/>
  <c r="G201" i="20"/>
  <c r="J201" i="20" s="1"/>
  <c r="G200" i="20"/>
  <c r="J200" i="20" s="1"/>
  <c r="G199" i="20"/>
  <c r="G198" i="20"/>
  <c r="G197" i="20"/>
  <c r="J197" i="20" s="1"/>
  <c r="G196" i="20"/>
  <c r="J196" i="20" s="1"/>
  <c r="G195" i="20"/>
  <c r="G194" i="20"/>
  <c r="G193" i="20"/>
  <c r="G192" i="20"/>
  <c r="G191" i="20"/>
  <c r="G190" i="20"/>
  <c r="G189" i="20"/>
  <c r="J189" i="20" s="1"/>
  <c r="G188" i="20"/>
  <c r="J188" i="20" s="1"/>
  <c r="G187" i="20"/>
  <c r="G186" i="20"/>
  <c r="G185" i="20"/>
  <c r="J185" i="20" s="1"/>
  <c r="G184" i="20"/>
  <c r="J184" i="20" s="1"/>
  <c r="G183" i="20"/>
  <c r="G182" i="20"/>
  <c r="G181" i="20"/>
  <c r="G180" i="20"/>
  <c r="G179" i="20"/>
  <c r="G178" i="20"/>
  <c r="G177" i="20"/>
  <c r="G176" i="20"/>
  <c r="J176" i="20" s="1"/>
  <c r="G175" i="20"/>
  <c r="G174" i="20"/>
  <c r="G173" i="20"/>
  <c r="J173" i="20" s="1"/>
  <c r="G172" i="20"/>
  <c r="J172" i="20" s="1"/>
  <c r="G171" i="20"/>
  <c r="G170" i="20"/>
  <c r="G169" i="20"/>
  <c r="J169" i="20" s="1"/>
  <c r="G168" i="20"/>
  <c r="G167" i="20"/>
  <c r="G166" i="20"/>
  <c r="G165" i="20"/>
  <c r="J165" i="20" s="1"/>
  <c r="G164" i="20"/>
  <c r="G163" i="20"/>
  <c r="G162" i="20"/>
  <c r="G161" i="20"/>
  <c r="G160" i="20"/>
  <c r="G159" i="20"/>
  <c r="G158" i="20"/>
  <c r="G157" i="20"/>
  <c r="G156" i="20"/>
  <c r="G155" i="20"/>
  <c r="G154" i="20"/>
  <c r="G153" i="20"/>
  <c r="G152" i="20"/>
  <c r="G151" i="20"/>
  <c r="G150" i="20"/>
  <c r="G149" i="20"/>
  <c r="G148" i="20"/>
  <c r="G147" i="20"/>
  <c r="G146" i="20"/>
  <c r="G145" i="20"/>
  <c r="J145" i="20" s="1"/>
  <c r="G144" i="20"/>
  <c r="G143" i="20"/>
  <c r="G142" i="20"/>
  <c r="J142" i="20" s="1"/>
  <c r="G141" i="20"/>
  <c r="J141" i="20" s="1"/>
  <c r="G140" i="20"/>
  <c r="G139" i="20"/>
  <c r="G138" i="20"/>
  <c r="G137" i="20"/>
  <c r="G136" i="20"/>
  <c r="G135" i="20"/>
  <c r="G134" i="20"/>
  <c r="J134" i="20" s="1"/>
  <c r="G133" i="20"/>
  <c r="G132" i="20"/>
  <c r="G131" i="20"/>
  <c r="G130" i="20"/>
  <c r="G129" i="20"/>
  <c r="G128" i="20"/>
  <c r="G127" i="20"/>
  <c r="G126" i="20"/>
  <c r="G125" i="20"/>
  <c r="G124" i="20"/>
  <c r="G123" i="20"/>
  <c r="G122" i="20"/>
  <c r="G121" i="20"/>
  <c r="G120" i="20"/>
  <c r="J120" i="20" s="1"/>
  <c r="G119" i="20"/>
  <c r="G118" i="20"/>
  <c r="G117" i="20"/>
  <c r="G116" i="20"/>
  <c r="J116" i="20" s="1"/>
  <c r="G115" i="20"/>
  <c r="G114" i="20"/>
  <c r="G113" i="20"/>
  <c r="J113" i="20" s="1"/>
  <c r="G112" i="20"/>
  <c r="G111" i="20"/>
  <c r="G110" i="20"/>
  <c r="G109" i="20"/>
  <c r="G108" i="20"/>
  <c r="G107" i="20"/>
  <c r="G106" i="20"/>
  <c r="G105" i="20"/>
  <c r="J105" i="20" s="1"/>
  <c r="G104" i="20"/>
  <c r="J104" i="20" s="1"/>
  <c r="G103" i="20"/>
  <c r="G102" i="20"/>
  <c r="G101" i="20"/>
  <c r="J101" i="20" s="1"/>
  <c r="G100" i="20"/>
  <c r="J100" i="20" s="1"/>
  <c r="G99" i="20"/>
  <c r="G98" i="20"/>
  <c r="G97" i="20"/>
  <c r="J97" i="20" s="1"/>
  <c r="G96" i="20"/>
  <c r="J96" i="20" s="1"/>
  <c r="G95" i="20"/>
  <c r="G94" i="20"/>
  <c r="J94" i="20" s="1"/>
  <c r="G93" i="20"/>
  <c r="G92" i="20"/>
  <c r="J92" i="20" s="1"/>
  <c r="G91" i="20"/>
  <c r="G90" i="20"/>
  <c r="G89" i="20"/>
  <c r="J89" i="20" s="1"/>
  <c r="G88" i="20"/>
  <c r="G87" i="20"/>
  <c r="G86" i="20"/>
  <c r="G85" i="20"/>
  <c r="G84" i="20"/>
  <c r="J84" i="20" s="1"/>
  <c r="G83" i="20"/>
  <c r="G82" i="20"/>
  <c r="G81" i="20"/>
  <c r="G80" i="20"/>
  <c r="J80" i="20" s="1"/>
  <c r="G79" i="20"/>
  <c r="G78" i="20"/>
  <c r="G77" i="20"/>
  <c r="J77" i="20" s="1"/>
  <c r="G76" i="20"/>
  <c r="J76" i="20" s="1"/>
  <c r="G75" i="20"/>
  <c r="G74" i="20"/>
  <c r="J74" i="20" s="1"/>
  <c r="G73" i="20"/>
  <c r="J73" i="20" s="1"/>
  <c r="G72" i="20"/>
  <c r="G71" i="20"/>
  <c r="G70" i="20"/>
  <c r="G69" i="20"/>
  <c r="J69" i="20" s="1"/>
  <c r="G68" i="20"/>
  <c r="J68" i="20" s="1"/>
  <c r="G67" i="20"/>
  <c r="G66" i="20"/>
  <c r="G65" i="20"/>
  <c r="G64" i="20"/>
  <c r="J64" i="20" s="1"/>
  <c r="G63" i="20"/>
  <c r="G62" i="20"/>
  <c r="G61" i="20"/>
  <c r="G60" i="20"/>
  <c r="J60" i="20" s="1"/>
  <c r="G59" i="20"/>
  <c r="G58" i="20"/>
  <c r="J58" i="20" s="1"/>
  <c r="G57" i="20"/>
  <c r="G56" i="20"/>
  <c r="J56" i="20" s="1"/>
  <c r="G55" i="20"/>
  <c r="G54" i="20"/>
  <c r="G53" i="20"/>
  <c r="J53" i="20" s="1"/>
  <c r="G52" i="20"/>
  <c r="J52" i="20" s="1"/>
  <c r="G51" i="20"/>
  <c r="G50" i="20"/>
  <c r="G49" i="20"/>
  <c r="G48" i="20"/>
  <c r="J48" i="20" s="1"/>
  <c r="G47" i="20"/>
  <c r="G46" i="20"/>
  <c r="J46" i="20" s="1"/>
  <c r="G45" i="20"/>
  <c r="G44" i="20"/>
  <c r="G43" i="20"/>
  <c r="G42" i="20"/>
  <c r="G41" i="20"/>
  <c r="G40" i="20"/>
  <c r="J40" i="20" s="1"/>
  <c r="G39" i="20"/>
  <c r="G38" i="20"/>
  <c r="G37" i="20"/>
  <c r="J37" i="20" s="1"/>
  <c r="G36" i="20"/>
  <c r="G35" i="20"/>
  <c r="G34" i="20"/>
  <c r="G33" i="20"/>
  <c r="G32" i="20"/>
  <c r="G31" i="20"/>
  <c r="G30" i="20"/>
  <c r="G29" i="20"/>
  <c r="J29" i="20" s="1"/>
  <c r="G28" i="20"/>
  <c r="G27" i="20"/>
  <c r="G26" i="20"/>
  <c r="G25" i="20"/>
  <c r="G24" i="20"/>
  <c r="G23" i="20"/>
  <c r="G22" i="20"/>
  <c r="G21" i="20"/>
  <c r="J21" i="20" s="1"/>
  <c r="G20" i="20"/>
  <c r="G19" i="20"/>
  <c r="G18" i="20"/>
  <c r="J18" i="20" s="1"/>
  <c r="G17" i="20"/>
  <c r="G16" i="20"/>
  <c r="J16" i="20" s="1"/>
  <c r="G15" i="20"/>
  <c r="G14" i="20"/>
  <c r="G13" i="20"/>
  <c r="G12" i="20"/>
  <c r="G11" i="20"/>
  <c r="G10" i="20"/>
  <c r="G9" i="20"/>
  <c r="G8" i="20"/>
  <c r="C785" i="20"/>
  <c r="I743" i="20"/>
  <c r="I742" i="20" s="1"/>
  <c r="H743" i="20"/>
  <c r="E743" i="20"/>
  <c r="E742" i="20" s="1"/>
  <c r="D743" i="20"/>
  <c r="D742" i="20" s="1"/>
  <c r="C743" i="20"/>
  <c r="C742" i="20" s="1"/>
  <c r="J741" i="20"/>
  <c r="I740" i="20"/>
  <c r="H740" i="20"/>
  <c r="E740" i="20"/>
  <c r="D740" i="20"/>
  <c r="C740" i="20"/>
  <c r="I738" i="20"/>
  <c r="H738" i="20"/>
  <c r="E738" i="20"/>
  <c r="D738" i="20"/>
  <c r="C738" i="20"/>
  <c r="H736" i="20"/>
  <c r="I736" i="20"/>
  <c r="E736" i="20"/>
  <c r="D736" i="20"/>
  <c r="C736" i="20"/>
  <c r="J734" i="20"/>
  <c r="I733" i="20"/>
  <c r="I732" i="20" s="1"/>
  <c r="H733" i="20"/>
  <c r="E733" i="20"/>
  <c r="E732" i="20" s="1"/>
  <c r="D733" i="20"/>
  <c r="D732" i="20" s="1"/>
  <c r="C733" i="20"/>
  <c r="C732" i="20" s="1"/>
  <c r="H732" i="20"/>
  <c r="J730" i="20"/>
  <c r="I727" i="20"/>
  <c r="I726" i="20" s="1"/>
  <c r="H727" i="20"/>
  <c r="H726" i="20" s="1"/>
  <c r="E727" i="20"/>
  <c r="E726" i="20" s="1"/>
  <c r="D727" i="20"/>
  <c r="D726" i="20" s="1"/>
  <c r="C727" i="20"/>
  <c r="C726" i="20" s="1"/>
  <c r="J725" i="20"/>
  <c r="I723" i="20"/>
  <c r="I722" i="20" s="1"/>
  <c r="H723" i="20"/>
  <c r="H722" i="20" s="1"/>
  <c r="E723" i="20"/>
  <c r="E722" i="20" s="1"/>
  <c r="D723" i="20"/>
  <c r="D722" i="20" s="1"/>
  <c r="C723" i="20"/>
  <c r="C722" i="20" s="1"/>
  <c r="I720" i="20"/>
  <c r="I719" i="20" s="1"/>
  <c r="H720" i="20"/>
  <c r="E720" i="20"/>
  <c r="E719" i="20" s="1"/>
  <c r="D720" i="20"/>
  <c r="D719" i="20" s="1"/>
  <c r="C720" i="20"/>
  <c r="C719" i="20" s="1"/>
  <c r="H719" i="20"/>
  <c r="J718" i="20"/>
  <c r="J717" i="20"/>
  <c r="I714" i="20"/>
  <c r="I713" i="20" s="1"/>
  <c r="H714" i="20"/>
  <c r="H713" i="20" s="1"/>
  <c r="E714" i="20"/>
  <c r="E713" i="20" s="1"/>
  <c r="D714" i="20"/>
  <c r="D713" i="20" s="1"/>
  <c r="C714" i="20"/>
  <c r="C713" i="20" s="1"/>
  <c r="I710" i="20"/>
  <c r="H710" i="20"/>
  <c r="E710" i="20"/>
  <c r="D710" i="20"/>
  <c r="C710" i="20"/>
  <c r="J709" i="20"/>
  <c r="I708" i="20"/>
  <c r="H708" i="20"/>
  <c r="E708" i="20"/>
  <c r="D708" i="20"/>
  <c r="C708" i="20"/>
  <c r="I706" i="20"/>
  <c r="H706" i="20"/>
  <c r="E706" i="20"/>
  <c r="D706" i="20"/>
  <c r="C706" i="20"/>
  <c r="J702" i="20"/>
  <c r="J701" i="20"/>
  <c r="I700" i="20"/>
  <c r="I699" i="20" s="1"/>
  <c r="H700" i="20"/>
  <c r="E700" i="20"/>
  <c r="E699" i="20" s="1"/>
  <c r="D700" i="20"/>
  <c r="D699" i="20" s="1"/>
  <c r="C700" i="20"/>
  <c r="J698" i="20"/>
  <c r="J697" i="20"/>
  <c r="I696" i="20"/>
  <c r="I695" i="20" s="1"/>
  <c r="H696" i="20"/>
  <c r="E696" i="20"/>
  <c r="E695" i="20" s="1"/>
  <c r="D696" i="20"/>
  <c r="D695" i="20" s="1"/>
  <c r="C696" i="20"/>
  <c r="J693" i="20"/>
  <c r="I691" i="20"/>
  <c r="I690" i="20" s="1"/>
  <c r="H691" i="20"/>
  <c r="H690" i="20" s="1"/>
  <c r="E691" i="20"/>
  <c r="E690" i="20" s="1"/>
  <c r="D691" i="20"/>
  <c r="D690" i="20" s="1"/>
  <c r="C691" i="20"/>
  <c r="C690" i="20" s="1"/>
  <c r="J689" i="20"/>
  <c r="I688" i="20"/>
  <c r="H688" i="20"/>
  <c r="E688" i="20"/>
  <c r="D688" i="20"/>
  <c r="C688" i="20"/>
  <c r="I686" i="20"/>
  <c r="H686" i="20"/>
  <c r="E686" i="20"/>
  <c r="D686" i="20"/>
  <c r="C686" i="20"/>
  <c r="J685" i="20"/>
  <c r="I684" i="20"/>
  <c r="H684" i="20"/>
  <c r="E684" i="20"/>
  <c r="D684" i="20"/>
  <c r="C684" i="20"/>
  <c r="J682" i="20"/>
  <c r="J681" i="20"/>
  <c r="I680" i="20"/>
  <c r="H680" i="20"/>
  <c r="E680" i="20"/>
  <c r="D680" i="20"/>
  <c r="C680" i="20"/>
  <c r="J678" i="20"/>
  <c r="I677" i="20"/>
  <c r="H677" i="20"/>
  <c r="E677" i="20"/>
  <c r="D677" i="20"/>
  <c r="C677" i="20"/>
  <c r="I675" i="20"/>
  <c r="H675" i="20"/>
  <c r="E675" i="20"/>
  <c r="D675" i="20"/>
  <c r="C675" i="20"/>
  <c r="J674" i="20"/>
  <c r="H665" i="20"/>
  <c r="J670" i="20"/>
  <c r="J669" i="20"/>
  <c r="J666" i="20"/>
  <c r="I665" i="20"/>
  <c r="E665" i="20"/>
  <c r="D665" i="20"/>
  <c r="C665" i="20"/>
  <c r="J661" i="20"/>
  <c r="H659" i="20"/>
  <c r="E659" i="20"/>
  <c r="E658" i="20" s="1"/>
  <c r="D659" i="20"/>
  <c r="D658" i="20" s="1"/>
  <c r="C659" i="20"/>
  <c r="J657" i="20"/>
  <c r="I656" i="20"/>
  <c r="H656" i="20"/>
  <c r="E656" i="20"/>
  <c r="D656" i="20"/>
  <c r="C656" i="20"/>
  <c r="J653" i="20"/>
  <c r="I652" i="20"/>
  <c r="H652" i="20"/>
  <c r="E652" i="20"/>
  <c r="D652" i="20"/>
  <c r="C652" i="20"/>
  <c r="J649" i="20"/>
  <c r="I648" i="20"/>
  <c r="H648" i="20"/>
  <c r="E648" i="20"/>
  <c r="D648" i="20"/>
  <c r="C648" i="20"/>
  <c r="J645" i="20"/>
  <c r="I644" i="20"/>
  <c r="H644" i="20"/>
  <c r="E644" i="20"/>
  <c r="D644" i="20"/>
  <c r="C644" i="20"/>
  <c r="J641" i="20"/>
  <c r="I639" i="20"/>
  <c r="H639" i="20"/>
  <c r="E639" i="20"/>
  <c r="D639" i="20"/>
  <c r="C639" i="20"/>
  <c r="J637" i="20"/>
  <c r="J636" i="20"/>
  <c r="H634" i="20"/>
  <c r="E634" i="20"/>
  <c r="D634" i="20"/>
  <c r="C634" i="20"/>
  <c r="J633" i="20"/>
  <c r="I632" i="20"/>
  <c r="H632" i="20"/>
  <c r="E632" i="20"/>
  <c r="D632" i="20"/>
  <c r="C632" i="20"/>
  <c r="H630" i="20"/>
  <c r="E630" i="20"/>
  <c r="D630" i="20"/>
  <c r="C630" i="20"/>
  <c r="J629" i="20"/>
  <c r="J628" i="20"/>
  <c r="H626" i="20"/>
  <c r="E626" i="20"/>
  <c r="D626" i="20"/>
  <c r="C626" i="20"/>
  <c r="J625" i="20"/>
  <c r="J624" i="20"/>
  <c r="I622" i="20"/>
  <c r="H622" i="20"/>
  <c r="E622" i="20"/>
  <c r="D622" i="20"/>
  <c r="C622" i="20"/>
  <c r="J621" i="20"/>
  <c r="J620" i="20"/>
  <c r="I618" i="20"/>
  <c r="H618" i="20"/>
  <c r="E618" i="20"/>
  <c r="D618" i="20"/>
  <c r="C618" i="20"/>
  <c r="J617" i="20"/>
  <c r="J616" i="20"/>
  <c r="I614" i="20"/>
  <c r="H614" i="20"/>
  <c r="E614" i="20"/>
  <c r="D614" i="20"/>
  <c r="C614" i="20"/>
  <c r="J613" i="20"/>
  <c r="J612" i="20"/>
  <c r="I610" i="20"/>
  <c r="H610" i="20"/>
  <c r="E610" i="20"/>
  <c r="D610" i="20"/>
  <c r="C610" i="20"/>
  <c r="J609" i="20"/>
  <c r="H606" i="20"/>
  <c r="E606" i="20"/>
  <c r="D606" i="20"/>
  <c r="C606" i="20"/>
  <c r="J605" i="20"/>
  <c r="J604" i="20"/>
  <c r="I602" i="20"/>
  <c r="H602" i="20"/>
  <c r="E602" i="20"/>
  <c r="D602" i="20"/>
  <c r="C602" i="20"/>
  <c r="I594" i="20"/>
  <c r="I593" i="20" s="1"/>
  <c r="E594" i="20"/>
  <c r="E593" i="20" s="1"/>
  <c r="D594" i="20"/>
  <c r="D593" i="20" s="1"/>
  <c r="C594" i="20"/>
  <c r="J592" i="20"/>
  <c r="I591" i="20"/>
  <c r="H591" i="20"/>
  <c r="E591" i="20"/>
  <c r="D591" i="20"/>
  <c r="C591" i="20"/>
  <c r="H589" i="20"/>
  <c r="H588" i="20" s="1"/>
  <c r="I589" i="20"/>
  <c r="E589" i="20"/>
  <c r="D589" i="20"/>
  <c r="C589" i="20"/>
  <c r="I585" i="20"/>
  <c r="I584" i="20" s="1"/>
  <c r="E585" i="20"/>
  <c r="E584" i="20" s="1"/>
  <c r="D585" i="20"/>
  <c r="D584" i="20" s="1"/>
  <c r="C585" i="20"/>
  <c r="C584" i="20" s="1"/>
  <c r="H580" i="20"/>
  <c r="H579" i="20" s="1"/>
  <c r="I580" i="20"/>
  <c r="E580" i="20"/>
  <c r="E579" i="20" s="1"/>
  <c r="D580" i="20"/>
  <c r="D579" i="20" s="1"/>
  <c r="C580" i="20"/>
  <c r="C579" i="20" s="1"/>
  <c r="I579" i="20"/>
  <c r="H577" i="20"/>
  <c r="I577" i="20"/>
  <c r="E577" i="20"/>
  <c r="D577" i="20"/>
  <c r="C577" i="20"/>
  <c r="J576" i="20"/>
  <c r="I575" i="20"/>
  <c r="E575" i="20"/>
  <c r="D575" i="20"/>
  <c r="C575" i="20"/>
  <c r="H573" i="20"/>
  <c r="I573" i="20"/>
  <c r="E573" i="20"/>
  <c r="D573" i="20"/>
  <c r="C573" i="20"/>
  <c r="H569" i="20"/>
  <c r="H568" i="20" s="1"/>
  <c r="I569" i="20"/>
  <c r="I568" i="20" s="1"/>
  <c r="E569" i="20"/>
  <c r="E568" i="20" s="1"/>
  <c r="D569" i="20"/>
  <c r="D568" i="20" s="1"/>
  <c r="C569" i="20"/>
  <c r="J554" i="20"/>
  <c r="I553" i="20"/>
  <c r="I552" i="20" s="1"/>
  <c r="I551" i="20" s="1"/>
  <c r="H553" i="20"/>
  <c r="H552" i="20" s="1"/>
  <c r="H551" i="20" s="1"/>
  <c r="E553" i="20"/>
  <c r="E552" i="20" s="1"/>
  <c r="E551" i="20" s="1"/>
  <c r="D553" i="20"/>
  <c r="D552" i="20" s="1"/>
  <c r="D551" i="20" s="1"/>
  <c r="C553" i="20"/>
  <c r="C552" i="20" s="1"/>
  <c r="C551" i="20" s="1"/>
  <c r="J550" i="20"/>
  <c r="I549" i="20"/>
  <c r="H549" i="20"/>
  <c r="E549" i="20"/>
  <c r="D549" i="20"/>
  <c r="C549" i="20"/>
  <c r="I547" i="20"/>
  <c r="H547" i="20"/>
  <c r="E547" i="20"/>
  <c r="D547" i="20"/>
  <c r="C547" i="20"/>
  <c r="J543" i="20"/>
  <c r="I542" i="20"/>
  <c r="I541" i="20" s="1"/>
  <c r="I540" i="20" s="1"/>
  <c r="H542" i="20"/>
  <c r="H541" i="20" s="1"/>
  <c r="H540" i="20" s="1"/>
  <c r="E542" i="20"/>
  <c r="E541" i="20" s="1"/>
  <c r="E540" i="20" s="1"/>
  <c r="D542" i="20"/>
  <c r="D541" i="20" s="1"/>
  <c r="D540" i="20" s="1"/>
  <c r="C542" i="20"/>
  <c r="C541" i="20" s="1"/>
  <c r="C540" i="20" s="1"/>
  <c r="J538" i="20"/>
  <c r="I537" i="20"/>
  <c r="I536" i="20" s="1"/>
  <c r="I535" i="20" s="1"/>
  <c r="H537" i="20"/>
  <c r="E537" i="20"/>
  <c r="E536" i="20" s="1"/>
  <c r="E535" i="20" s="1"/>
  <c r="D537" i="20"/>
  <c r="D536" i="20" s="1"/>
  <c r="D535" i="20" s="1"/>
  <c r="C537" i="20"/>
  <c r="C536" i="20" s="1"/>
  <c r="C535" i="20" s="1"/>
  <c r="H536" i="20"/>
  <c r="H535" i="20" s="1"/>
  <c r="J534" i="20"/>
  <c r="I532" i="20"/>
  <c r="H532" i="20"/>
  <c r="E532" i="20"/>
  <c r="D532" i="20"/>
  <c r="C532" i="20"/>
  <c r="J531" i="20"/>
  <c r="J530" i="20"/>
  <c r="I529" i="20"/>
  <c r="H529" i="20"/>
  <c r="E529" i="20"/>
  <c r="D529" i="20"/>
  <c r="C529" i="20"/>
  <c r="I527" i="20"/>
  <c r="H527" i="20"/>
  <c r="E527" i="20"/>
  <c r="D527" i="20"/>
  <c r="C527" i="20"/>
  <c r="J523" i="20"/>
  <c r="I522" i="20"/>
  <c r="H522" i="20"/>
  <c r="E522" i="20"/>
  <c r="D522" i="20"/>
  <c r="C522" i="20"/>
  <c r="I520" i="20"/>
  <c r="H520" i="20"/>
  <c r="E520" i="20"/>
  <c r="D520" i="20"/>
  <c r="C520" i="20"/>
  <c r="J518" i="20"/>
  <c r="I517" i="20"/>
  <c r="I516" i="20" s="1"/>
  <c r="H517" i="20"/>
  <c r="H516" i="20" s="1"/>
  <c r="E517" i="20"/>
  <c r="E516" i="20" s="1"/>
  <c r="D517" i="20"/>
  <c r="D516" i="20" s="1"/>
  <c r="C517" i="20"/>
  <c r="H512" i="20"/>
  <c r="I512" i="20"/>
  <c r="I511" i="20" s="1"/>
  <c r="I510" i="20" s="1"/>
  <c r="E512" i="20"/>
  <c r="E511" i="20" s="1"/>
  <c r="E510" i="20" s="1"/>
  <c r="D512" i="20"/>
  <c r="D511" i="20" s="1"/>
  <c r="D510" i="20" s="1"/>
  <c r="C512" i="20"/>
  <c r="C511" i="20" s="1"/>
  <c r="C510" i="20" s="1"/>
  <c r="H508" i="20"/>
  <c r="I508" i="20"/>
  <c r="I507" i="20" s="1"/>
  <c r="I506" i="20" s="1"/>
  <c r="E508" i="20"/>
  <c r="E507" i="20" s="1"/>
  <c r="E506" i="20" s="1"/>
  <c r="D508" i="20"/>
  <c r="D507" i="20" s="1"/>
  <c r="D506" i="20" s="1"/>
  <c r="C508" i="20"/>
  <c r="C507" i="20" s="1"/>
  <c r="C506" i="20" s="1"/>
  <c r="H504" i="20"/>
  <c r="H503" i="20" s="1"/>
  <c r="H502" i="20" s="1"/>
  <c r="I504" i="20"/>
  <c r="I503" i="20" s="1"/>
  <c r="I502" i="20" s="1"/>
  <c r="E504" i="20"/>
  <c r="E503" i="20" s="1"/>
  <c r="E502" i="20" s="1"/>
  <c r="D504" i="20"/>
  <c r="D503" i="20" s="1"/>
  <c r="D502" i="20" s="1"/>
  <c r="C504" i="20"/>
  <c r="C503" i="20" s="1"/>
  <c r="C502" i="20" s="1"/>
  <c r="I499" i="20"/>
  <c r="I498" i="20" s="1"/>
  <c r="I497" i="20" s="1"/>
  <c r="H499" i="20"/>
  <c r="H498" i="20" s="1"/>
  <c r="H497" i="20" s="1"/>
  <c r="E499" i="20"/>
  <c r="E498" i="20" s="1"/>
  <c r="E497" i="20" s="1"/>
  <c r="D499" i="20"/>
  <c r="D498" i="20" s="1"/>
  <c r="D497" i="20" s="1"/>
  <c r="C499" i="20"/>
  <c r="I495" i="20"/>
  <c r="I494" i="20" s="1"/>
  <c r="I493" i="20" s="1"/>
  <c r="H495" i="20"/>
  <c r="H494" i="20" s="1"/>
  <c r="H493" i="20" s="1"/>
  <c r="E495" i="20"/>
  <c r="E494" i="20" s="1"/>
  <c r="E493" i="20" s="1"/>
  <c r="D495" i="20"/>
  <c r="D494" i="20" s="1"/>
  <c r="D493" i="20" s="1"/>
  <c r="C495" i="20"/>
  <c r="J491" i="20"/>
  <c r="I490" i="20"/>
  <c r="I489" i="20" s="1"/>
  <c r="I488" i="20" s="1"/>
  <c r="H490" i="20"/>
  <c r="E490" i="20"/>
  <c r="E489" i="20" s="1"/>
  <c r="E488" i="20" s="1"/>
  <c r="D490" i="20"/>
  <c r="D489" i="20" s="1"/>
  <c r="D488" i="20" s="1"/>
  <c r="C490" i="20"/>
  <c r="C489" i="20" s="1"/>
  <c r="H489" i="20"/>
  <c r="H488" i="20" s="1"/>
  <c r="J486" i="20"/>
  <c r="I485" i="20"/>
  <c r="I484" i="20" s="1"/>
  <c r="I483" i="20" s="1"/>
  <c r="H485" i="20"/>
  <c r="H484" i="20" s="1"/>
  <c r="H483" i="20" s="1"/>
  <c r="E485" i="20"/>
  <c r="E484" i="20" s="1"/>
  <c r="E483" i="20" s="1"/>
  <c r="D485" i="20"/>
  <c r="D484" i="20" s="1"/>
  <c r="D483" i="20" s="1"/>
  <c r="C485" i="20"/>
  <c r="C484" i="20" s="1"/>
  <c r="J482" i="20"/>
  <c r="I481" i="20"/>
  <c r="I480" i="20" s="1"/>
  <c r="I479" i="20" s="1"/>
  <c r="H481" i="20"/>
  <c r="H480" i="20" s="1"/>
  <c r="H479" i="20" s="1"/>
  <c r="E481" i="20"/>
  <c r="E480" i="20" s="1"/>
  <c r="E479" i="20" s="1"/>
  <c r="D481" i="20"/>
  <c r="D480" i="20" s="1"/>
  <c r="D479" i="20" s="1"/>
  <c r="C481" i="20"/>
  <c r="C480" i="20" s="1"/>
  <c r="C479" i="20" s="1"/>
  <c r="J478" i="20"/>
  <c r="I476" i="20"/>
  <c r="I475" i="20" s="1"/>
  <c r="I474" i="20" s="1"/>
  <c r="H476" i="20"/>
  <c r="H475" i="20" s="1"/>
  <c r="E476" i="20"/>
  <c r="E475" i="20" s="1"/>
  <c r="E474" i="20" s="1"/>
  <c r="D476" i="20"/>
  <c r="D475" i="20" s="1"/>
  <c r="D474" i="20" s="1"/>
  <c r="C476" i="20"/>
  <c r="C475" i="20" s="1"/>
  <c r="C474" i="20" s="1"/>
  <c r="I471" i="20"/>
  <c r="I470" i="20" s="1"/>
  <c r="I469" i="20" s="1"/>
  <c r="H471" i="20"/>
  <c r="H470" i="20" s="1"/>
  <c r="H469" i="20" s="1"/>
  <c r="E471" i="20"/>
  <c r="E470" i="20" s="1"/>
  <c r="E469" i="20" s="1"/>
  <c r="D471" i="20"/>
  <c r="D470" i="20" s="1"/>
  <c r="D469" i="20" s="1"/>
  <c r="C471" i="20"/>
  <c r="C470" i="20" s="1"/>
  <c r="C469" i="20" s="1"/>
  <c r="I467" i="20"/>
  <c r="I466" i="20" s="1"/>
  <c r="I465" i="20" s="1"/>
  <c r="H467" i="20"/>
  <c r="H466" i="20" s="1"/>
  <c r="H465" i="20" s="1"/>
  <c r="E467" i="20"/>
  <c r="E466" i="20" s="1"/>
  <c r="E465" i="20" s="1"/>
  <c r="D467" i="20"/>
  <c r="D466" i="20" s="1"/>
  <c r="D465" i="20" s="1"/>
  <c r="C467" i="20"/>
  <c r="I463" i="20"/>
  <c r="H463" i="20"/>
  <c r="E463" i="20"/>
  <c r="D463" i="20"/>
  <c r="C463" i="20"/>
  <c r="J462" i="20"/>
  <c r="I460" i="20"/>
  <c r="H460" i="20"/>
  <c r="E460" i="20"/>
  <c r="D460" i="20"/>
  <c r="C460" i="20"/>
  <c r="I455" i="20"/>
  <c r="I454" i="20" s="1"/>
  <c r="I453" i="20" s="1"/>
  <c r="H455" i="20"/>
  <c r="H454" i="20" s="1"/>
  <c r="H453" i="20" s="1"/>
  <c r="E455" i="20"/>
  <c r="E454" i="20" s="1"/>
  <c r="E453" i="20" s="1"/>
  <c r="D455" i="20"/>
  <c r="D454" i="20" s="1"/>
  <c r="D453" i="20" s="1"/>
  <c r="C455" i="20"/>
  <c r="I451" i="20"/>
  <c r="H451" i="20"/>
  <c r="E451" i="20"/>
  <c r="D451" i="20"/>
  <c r="C451" i="20"/>
  <c r="J450" i="20"/>
  <c r="I449" i="20"/>
  <c r="H449" i="20"/>
  <c r="E449" i="20"/>
  <c r="D449" i="20"/>
  <c r="C449" i="20"/>
  <c r="I447" i="20"/>
  <c r="H447" i="20"/>
  <c r="E447" i="20"/>
  <c r="D447" i="20"/>
  <c r="C447" i="20"/>
  <c r="J443" i="20"/>
  <c r="I442" i="20"/>
  <c r="I441" i="20" s="1"/>
  <c r="I440" i="20" s="1"/>
  <c r="H442" i="20"/>
  <c r="H441" i="20" s="1"/>
  <c r="H440" i="20" s="1"/>
  <c r="E442" i="20"/>
  <c r="E441" i="20" s="1"/>
  <c r="E440" i="20" s="1"/>
  <c r="D442" i="20"/>
  <c r="D441" i="20" s="1"/>
  <c r="D440" i="20" s="1"/>
  <c r="C442" i="20"/>
  <c r="I437" i="20"/>
  <c r="I436" i="20" s="1"/>
  <c r="I435" i="20" s="1"/>
  <c r="H437" i="20"/>
  <c r="H436" i="20" s="1"/>
  <c r="H435" i="20" s="1"/>
  <c r="E437" i="20"/>
  <c r="E436" i="20" s="1"/>
  <c r="E435" i="20" s="1"/>
  <c r="D437" i="20"/>
  <c r="D436" i="20" s="1"/>
  <c r="D435" i="20" s="1"/>
  <c r="C437" i="20"/>
  <c r="J434" i="20"/>
  <c r="I433" i="20"/>
  <c r="I432" i="20" s="1"/>
  <c r="I431" i="20" s="1"/>
  <c r="H433" i="20"/>
  <c r="H432" i="20" s="1"/>
  <c r="H431" i="20" s="1"/>
  <c r="E433" i="20"/>
  <c r="E432" i="20" s="1"/>
  <c r="E431" i="20" s="1"/>
  <c r="D433" i="20"/>
  <c r="D432" i="20" s="1"/>
  <c r="D431" i="20" s="1"/>
  <c r="C433" i="20"/>
  <c r="C432" i="20" s="1"/>
  <c r="J430" i="20"/>
  <c r="I428" i="20"/>
  <c r="I427" i="20" s="1"/>
  <c r="H428" i="20"/>
  <c r="E428" i="20"/>
  <c r="E427" i="20" s="1"/>
  <c r="E426" i="20" s="1"/>
  <c r="D428" i="20"/>
  <c r="D427" i="20" s="1"/>
  <c r="D426" i="20" s="1"/>
  <c r="C428" i="20"/>
  <c r="C427" i="20" s="1"/>
  <c r="C426" i="20" s="1"/>
  <c r="I423" i="20"/>
  <c r="I422" i="20" s="1"/>
  <c r="I421" i="20" s="1"/>
  <c r="H423" i="20"/>
  <c r="E423" i="20"/>
  <c r="E422" i="20" s="1"/>
  <c r="E421" i="20" s="1"/>
  <c r="D423" i="20"/>
  <c r="D422" i="20" s="1"/>
  <c r="D421" i="20" s="1"/>
  <c r="C423" i="20"/>
  <c r="C422" i="20" s="1"/>
  <c r="C421" i="20" s="1"/>
  <c r="H422" i="20"/>
  <c r="H421" i="20" s="1"/>
  <c r="I419" i="20"/>
  <c r="H419" i="20"/>
  <c r="E419" i="20"/>
  <c r="D419" i="20"/>
  <c r="C419" i="20"/>
  <c r="J418" i="20"/>
  <c r="I416" i="20"/>
  <c r="H416" i="20"/>
  <c r="E416" i="20"/>
  <c r="D416" i="20"/>
  <c r="C416" i="20"/>
  <c r="J415" i="20"/>
  <c r="J414" i="20"/>
  <c r="I411" i="20"/>
  <c r="H411" i="20"/>
  <c r="E411" i="20"/>
  <c r="D411" i="20"/>
  <c r="C411" i="20"/>
  <c r="J410" i="20"/>
  <c r="I408" i="20"/>
  <c r="H408" i="20"/>
  <c r="E408" i="20"/>
  <c r="D408" i="20"/>
  <c r="C408" i="20"/>
  <c r="I404" i="20"/>
  <c r="I403" i="20" s="1"/>
  <c r="H404" i="20"/>
  <c r="E404" i="20"/>
  <c r="E403" i="20" s="1"/>
  <c r="D404" i="20"/>
  <c r="D403" i="20" s="1"/>
  <c r="C404" i="20"/>
  <c r="C403" i="20" s="1"/>
  <c r="J402" i="20"/>
  <c r="I401" i="20"/>
  <c r="H401" i="20"/>
  <c r="H400" i="20" s="1"/>
  <c r="E401" i="20"/>
  <c r="E400" i="20" s="1"/>
  <c r="D401" i="20"/>
  <c r="D400" i="20" s="1"/>
  <c r="C401" i="20"/>
  <c r="I396" i="20"/>
  <c r="H396" i="20"/>
  <c r="H395" i="20" s="1"/>
  <c r="E396" i="20"/>
  <c r="E395" i="20" s="1"/>
  <c r="E394" i="20" s="1"/>
  <c r="D396" i="20"/>
  <c r="D395" i="20" s="1"/>
  <c r="D394" i="20" s="1"/>
  <c r="C396" i="20"/>
  <c r="I392" i="20"/>
  <c r="H392" i="20"/>
  <c r="E392" i="20"/>
  <c r="D392" i="20"/>
  <c r="C392" i="20"/>
  <c r="J391" i="20"/>
  <c r="I390" i="20"/>
  <c r="H390" i="20"/>
  <c r="E390" i="20"/>
  <c r="D390" i="20"/>
  <c r="C390" i="20"/>
  <c r="J387" i="20"/>
  <c r="I386" i="20"/>
  <c r="I385" i="20" s="1"/>
  <c r="I384" i="20" s="1"/>
  <c r="H386" i="20"/>
  <c r="H385" i="20" s="1"/>
  <c r="E386" i="20"/>
  <c r="E385" i="20" s="1"/>
  <c r="E384" i="20" s="1"/>
  <c r="D386" i="20"/>
  <c r="D385" i="20" s="1"/>
  <c r="D384" i="20" s="1"/>
  <c r="C386" i="20"/>
  <c r="I381" i="20"/>
  <c r="I380" i="20" s="1"/>
  <c r="I379" i="20" s="1"/>
  <c r="H381" i="20"/>
  <c r="H380" i="20" s="1"/>
  <c r="E381" i="20"/>
  <c r="E380" i="20" s="1"/>
  <c r="E379" i="20" s="1"/>
  <c r="D381" i="20"/>
  <c r="D380" i="20" s="1"/>
  <c r="D379" i="20" s="1"/>
  <c r="C381" i="20"/>
  <c r="J378" i="20"/>
  <c r="I377" i="20"/>
  <c r="I376" i="20" s="1"/>
  <c r="I375" i="20" s="1"/>
  <c r="H377" i="20"/>
  <c r="H376" i="20" s="1"/>
  <c r="H375" i="20" s="1"/>
  <c r="E377" i="20"/>
  <c r="E376" i="20" s="1"/>
  <c r="E375" i="20" s="1"/>
  <c r="D377" i="20"/>
  <c r="D376" i="20" s="1"/>
  <c r="D375" i="20" s="1"/>
  <c r="C377" i="20"/>
  <c r="C376" i="20" s="1"/>
  <c r="I373" i="20"/>
  <c r="I372" i="20" s="1"/>
  <c r="I371" i="20" s="1"/>
  <c r="H373" i="20"/>
  <c r="H372" i="20" s="1"/>
  <c r="H371" i="20" s="1"/>
  <c r="E373" i="20"/>
  <c r="E372" i="20" s="1"/>
  <c r="E371" i="20" s="1"/>
  <c r="D373" i="20"/>
  <c r="D372" i="20" s="1"/>
  <c r="D371" i="20" s="1"/>
  <c r="C373" i="20"/>
  <c r="C372" i="20" s="1"/>
  <c r="I368" i="20"/>
  <c r="I367" i="20" s="1"/>
  <c r="I366" i="20" s="1"/>
  <c r="H368" i="20"/>
  <c r="H367" i="20" s="1"/>
  <c r="H366" i="20" s="1"/>
  <c r="E368" i="20"/>
  <c r="E367" i="20" s="1"/>
  <c r="E366" i="20" s="1"/>
  <c r="D368" i="20"/>
  <c r="D367" i="20" s="1"/>
  <c r="D366" i="20" s="1"/>
  <c r="C368" i="20"/>
  <c r="J365" i="20"/>
  <c r="I364" i="20"/>
  <c r="I363" i="20" s="1"/>
  <c r="I362" i="20" s="1"/>
  <c r="H364" i="20"/>
  <c r="E364" i="20"/>
  <c r="E363" i="20" s="1"/>
  <c r="E362" i="20" s="1"/>
  <c r="D364" i="20"/>
  <c r="D363" i="20" s="1"/>
  <c r="D362" i="20" s="1"/>
  <c r="C364" i="20"/>
  <c r="C363" i="20" s="1"/>
  <c r="H359" i="20"/>
  <c r="H358" i="20" s="1"/>
  <c r="H357" i="20" s="1"/>
  <c r="I359" i="20"/>
  <c r="I358" i="20" s="1"/>
  <c r="I357" i="20" s="1"/>
  <c r="E359" i="20"/>
  <c r="E358" i="20" s="1"/>
  <c r="E357" i="20" s="1"/>
  <c r="D359" i="20"/>
  <c r="D358" i="20" s="1"/>
  <c r="D357" i="20" s="1"/>
  <c r="C359" i="20"/>
  <c r="J355" i="20"/>
  <c r="I354" i="20"/>
  <c r="I353" i="20" s="1"/>
  <c r="I352" i="20" s="1"/>
  <c r="H354" i="20"/>
  <c r="H353" i="20" s="1"/>
  <c r="H352" i="20" s="1"/>
  <c r="E354" i="20"/>
  <c r="E353" i="20" s="1"/>
  <c r="E352" i="20" s="1"/>
  <c r="D354" i="20"/>
  <c r="D353" i="20" s="1"/>
  <c r="D352" i="20" s="1"/>
  <c r="C354" i="20"/>
  <c r="J351" i="20"/>
  <c r="I350" i="20"/>
  <c r="H350" i="20"/>
  <c r="E350" i="20"/>
  <c r="D350" i="20"/>
  <c r="C350" i="20"/>
  <c r="I348" i="20"/>
  <c r="H348" i="20"/>
  <c r="E348" i="20"/>
  <c r="D348" i="20"/>
  <c r="C348" i="20"/>
  <c r="I344" i="20"/>
  <c r="H344" i="20"/>
  <c r="E344" i="20"/>
  <c r="D344" i="20"/>
  <c r="C344" i="20"/>
  <c r="J343" i="20"/>
  <c r="I342" i="20"/>
  <c r="H342" i="20"/>
  <c r="E342" i="20"/>
  <c r="D342" i="20"/>
  <c r="C342" i="20"/>
  <c r="I339" i="20"/>
  <c r="H339" i="20"/>
  <c r="H338" i="20" s="1"/>
  <c r="E339" i="20"/>
  <c r="E338" i="20" s="1"/>
  <c r="D339" i="20"/>
  <c r="D338" i="20" s="1"/>
  <c r="C339" i="20"/>
  <c r="C338" i="20" s="1"/>
  <c r="J335" i="20"/>
  <c r="I334" i="20"/>
  <c r="I333" i="20" s="1"/>
  <c r="I332" i="20" s="1"/>
  <c r="H334" i="20"/>
  <c r="E334" i="20"/>
  <c r="E333" i="20" s="1"/>
  <c r="E332" i="20" s="1"/>
  <c r="D334" i="20"/>
  <c r="D333" i="20" s="1"/>
  <c r="D332" i="20" s="1"/>
  <c r="C334" i="20"/>
  <c r="C333" i="20" s="1"/>
  <c r="C332" i="20" s="1"/>
  <c r="J331" i="20"/>
  <c r="I330" i="20"/>
  <c r="H330" i="20"/>
  <c r="E330" i="20"/>
  <c r="D330" i="20"/>
  <c r="C330" i="20"/>
  <c r="I328" i="20"/>
  <c r="H328" i="20"/>
  <c r="E328" i="20"/>
  <c r="D328" i="20"/>
  <c r="C328" i="20"/>
  <c r="I323" i="20"/>
  <c r="I322" i="20" s="1"/>
  <c r="I321" i="20" s="1"/>
  <c r="H323" i="20"/>
  <c r="H322" i="20" s="1"/>
  <c r="E323" i="20"/>
  <c r="E322" i="20" s="1"/>
  <c r="E321" i="20" s="1"/>
  <c r="D323" i="20"/>
  <c r="D322" i="20" s="1"/>
  <c r="D321" i="20" s="1"/>
  <c r="C323" i="20"/>
  <c r="C322" i="20" s="1"/>
  <c r="C321" i="20" s="1"/>
  <c r="J319" i="20"/>
  <c r="H318" i="20"/>
  <c r="H317" i="20" s="1"/>
  <c r="H316" i="20" s="1"/>
  <c r="I318" i="20"/>
  <c r="I317" i="20" s="1"/>
  <c r="E318" i="20"/>
  <c r="E317" i="20" s="1"/>
  <c r="E316" i="20" s="1"/>
  <c r="D318" i="20"/>
  <c r="D317" i="20" s="1"/>
  <c r="D316" i="20" s="1"/>
  <c r="C318" i="20"/>
  <c r="C317" i="20" s="1"/>
  <c r="I316" i="20"/>
  <c r="H314" i="20"/>
  <c r="I314" i="20"/>
  <c r="E314" i="20"/>
  <c r="D314" i="20"/>
  <c r="C314" i="20"/>
  <c r="I312" i="20"/>
  <c r="I311" i="20" s="1"/>
  <c r="I310" i="20" s="1"/>
  <c r="H312" i="20"/>
  <c r="E312" i="20"/>
  <c r="D312" i="20"/>
  <c r="C312" i="20"/>
  <c r="H307" i="20"/>
  <c r="H306" i="20" s="1"/>
  <c r="H305" i="20" s="1"/>
  <c r="I307" i="20"/>
  <c r="I306" i="20" s="1"/>
  <c r="I305" i="20" s="1"/>
  <c r="E307" i="20"/>
  <c r="E306" i="20" s="1"/>
  <c r="E305" i="20" s="1"/>
  <c r="D307" i="20"/>
  <c r="D306" i="20" s="1"/>
  <c r="D305" i="20" s="1"/>
  <c r="C307" i="20"/>
  <c r="C306" i="20" s="1"/>
  <c r="C305" i="20" s="1"/>
  <c r="H302" i="20"/>
  <c r="H301" i="20" s="1"/>
  <c r="H300" i="20" s="1"/>
  <c r="I302" i="20"/>
  <c r="I301" i="20" s="1"/>
  <c r="I300" i="20" s="1"/>
  <c r="E302" i="20"/>
  <c r="E301" i="20" s="1"/>
  <c r="E300" i="20" s="1"/>
  <c r="D302" i="20"/>
  <c r="D301" i="20" s="1"/>
  <c r="D300" i="20" s="1"/>
  <c r="C302" i="20"/>
  <c r="C301" i="20" s="1"/>
  <c r="H298" i="20"/>
  <c r="I298" i="20"/>
  <c r="I297" i="20" s="1"/>
  <c r="I296" i="20" s="1"/>
  <c r="E298" i="20"/>
  <c r="E297" i="20" s="1"/>
  <c r="E296" i="20" s="1"/>
  <c r="D298" i="20"/>
  <c r="D297" i="20" s="1"/>
  <c r="D296" i="20" s="1"/>
  <c r="C298" i="20"/>
  <c r="C297" i="20" s="1"/>
  <c r="C296" i="20" s="1"/>
  <c r="H293" i="20"/>
  <c r="H292" i="20" s="1"/>
  <c r="H291" i="20" s="1"/>
  <c r="J294" i="20"/>
  <c r="I293" i="20"/>
  <c r="I292" i="20" s="1"/>
  <c r="I291" i="20" s="1"/>
  <c r="E293" i="20"/>
  <c r="E292" i="20" s="1"/>
  <c r="E291" i="20" s="1"/>
  <c r="D293" i="20"/>
  <c r="D292" i="20" s="1"/>
  <c r="D291" i="20" s="1"/>
  <c r="C293" i="20"/>
  <c r="C292" i="20" s="1"/>
  <c r="I288" i="20"/>
  <c r="I287" i="20" s="1"/>
  <c r="I286" i="20" s="1"/>
  <c r="H288" i="20"/>
  <c r="H287" i="20" s="1"/>
  <c r="H286" i="20" s="1"/>
  <c r="E288" i="20"/>
  <c r="E287" i="20" s="1"/>
  <c r="E286" i="20" s="1"/>
  <c r="D288" i="20"/>
  <c r="D287" i="20" s="1"/>
  <c r="D286" i="20" s="1"/>
  <c r="C288" i="20"/>
  <c r="C287" i="20" s="1"/>
  <c r="I284" i="20"/>
  <c r="I283" i="20" s="1"/>
  <c r="I282" i="20" s="1"/>
  <c r="H284" i="20"/>
  <c r="H283" i="20" s="1"/>
  <c r="H282" i="20" s="1"/>
  <c r="E284" i="20"/>
  <c r="E283" i="20" s="1"/>
  <c r="E282" i="20" s="1"/>
  <c r="D284" i="20"/>
  <c r="D283" i="20" s="1"/>
  <c r="D282" i="20" s="1"/>
  <c r="C284" i="20"/>
  <c r="C283" i="20" s="1"/>
  <c r="C282" i="20" s="1"/>
  <c r="I279" i="20"/>
  <c r="I278" i="20" s="1"/>
  <c r="I277" i="20" s="1"/>
  <c r="H279" i="20"/>
  <c r="E279" i="20"/>
  <c r="E278" i="20" s="1"/>
  <c r="E277" i="20" s="1"/>
  <c r="D279" i="20"/>
  <c r="D278" i="20" s="1"/>
  <c r="D277" i="20" s="1"/>
  <c r="C279" i="20"/>
  <c r="C278" i="20" s="1"/>
  <c r="C277" i="20" s="1"/>
  <c r="J275" i="20"/>
  <c r="I274" i="20"/>
  <c r="I273" i="20" s="1"/>
  <c r="I272" i="20" s="1"/>
  <c r="H274" i="20"/>
  <c r="H273" i="20" s="1"/>
  <c r="E274" i="20"/>
  <c r="E273" i="20" s="1"/>
  <c r="E272" i="20" s="1"/>
  <c r="D274" i="20"/>
  <c r="D273" i="20" s="1"/>
  <c r="D272" i="20" s="1"/>
  <c r="C274" i="20"/>
  <c r="C273" i="20" s="1"/>
  <c r="C272" i="20" s="1"/>
  <c r="J271" i="20"/>
  <c r="I270" i="20"/>
  <c r="H270" i="20"/>
  <c r="E270" i="20"/>
  <c r="D270" i="20"/>
  <c r="C270" i="20"/>
  <c r="H268" i="20"/>
  <c r="E268" i="20"/>
  <c r="D268" i="20"/>
  <c r="C268" i="20"/>
  <c r="J267" i="20"/>
  <c r="J266" i="20"/>
  <c r="I265" i="20"/>
  <c r="H265" i="20"/>
  <c r="E265" i="20"/>
  <c r="D265" i="20"/>
  <c r="C265" i="20"/>
  <c r="J262" i="20"/>
  <c r="I261" i="20"/>
  <c r="H261" i="20"/>
  <c r="E261" i="20"/>
  <c r="D261" i="20"/>
  <c r="C261" i="20"/>
  <c r="I259" i="20"/>
  <c r="H259" i="20"/>
  <c r="E259" i="20"/>
  <c r="D259" i="20"/>
  <c r="C259" i="20"/>
  <c r="I256" i="20"/>
  <c r="H256" i="20"/>
  <c r="H255" i="20" s="1"/>
  <c r="E256" i="20"/>
  <c r="E255" i="20" s="1"/>
  <c r="D256" i="20"/>
  <c r="D255" i="20" s="1"/>
  <c r="C256" i="20"/>
  <c r="C255" i="20" s="1"/>
  <c r="H251" i="20"/>
  <c r="H250" i="20" s="1"/>
  <c r="H249" i="20" s="1"/>
  <c r="I251" i="20"/>
  <c r="I250" i="20" s="1"/>
  <c r="I249" i="20" s="1"/>
  <c r="E251" i="20"/>
  <c r="E250" i="20" s="1"/>
  <c r="E249" i="20" s="1"/>
  <c r="D251" i="20"/>
  <c r="D250" i="20" s="1"/>
  <c r="D249" i="20" s="1"/>
  <c r="C251" i="20"/>
  <c r="I247" i="20"/>
  <c r="H247" i="20"/>
  <c r="E247" i="20"/>
  <c r="D247" i="20"/>
  <c r="C247" i="20"/>
  <c r="J246" i="20"/>
  <c r="H245" i="20"/>
  <c r="I245" i="20"/>
  <c r="E245" i="20"/>
  <c r="D245" i="20"/>
  <c r="C245" i="20"/>
  <c r="H241" i="20"/>
  <c r="H240" i="20" s="1"/>
  <c r="I241" i="20"/>
  <c r="I240" i="20" s="1"/>
  <c r="E241" i="20"/>
  <c r="E240" i="20" s="1"/>
  <c r="D241" i="20"/>
  <c r="D240" i="20" s="1"/>
  <c r="C241" i="20"/>
  <c r="C240" i="20" s="1"/>
  <c r="H238" i="20"/>
  <c r="H237" i="20" s="1"/>
  <c r="J239" i="20"/>
  <c r="I238" i="20"/>
  <c r="I237" i="20" s="1"/>
  <c r="E238" i="20"/>
  <c r="E237" i="20" s="1"/>
  <c r="D238" i="20"/>
  <c r="D237" i="20" s="1"/>
  <c r="C238" i="20"/>
  <c r="C237" i="20" s="1"/>
  <c r="I232" i="20"/>
  <c r="I231" i="20" s="1"/>
  <c r="H232" i="20"/>
  <c r="H231" i="20" s="1"/>
  <c r="E232" i="20"/>
  <c r="E231" i="20" s="1"/>
  <c r="D232" i="20"/>
  <c r="D231" i="20" s="1"/>
  <c r="C232" i="20"/>
  <c r="C231" i="20" s="1"/>
  <c r="J230" i="20"/>
  <c r="J229" i="20"/>
  <c r="I228" i="20"/>
  <c r="H228" i="20"/>
  <c r="E228" i="20"/>
  <c r="D228" i="20"/>
  <c r="C228" i="20"/>
  <c r="J227" i="20"/>
  <c r="H225" i="20"/>
  <c r="J226" i="20"/>
  <c r="I225" i="20"/>
  <c r="I224" i="20" s="1"/>
  <c r="E225" i="20"/>
  <c r="D225" i="20"/>
  <c r="C225" i="20"/>
  <c r="J223" i="20"/>
  <c r="I221" i="20"/>
  <c r="I220" i="20" s="1"/>
  <c r="H221" i="20"/>
  <c r="E221" i="20"/>
  <c r="E220" i="20" s="1"/>
  <c r="D221" i="20"/>
  <c r="D220" i="20" s="1"/>
  <c r="C221" i="20"/>
  <c r="J218" i="20"/>
  <c r="I217" i="20"/>
  <c r="H217" i="20"/>
  <c r="E217" i="20"/>
  <c r="D217" i="20"/>
  <c r="C217" i="20"/>
  <c r="J215" i="20"/>
  <c r="J214" i="20"/>
  <c r="I213" i="20"/>
  <c r="I212" i="20" s="1"/>
  <c r="H213" i="20"/>
  <c r="H212" i="20" s="1"/>
  <c r="E213" i="20"/>
  <c r="E212" i="20" s="1"/>
  <c r="D213" i="20"/>
  <c r="D212" i="20" s="1"/>
  <c r="C213" i="20"/>
  <c r="J211" i="20"/>
  <c r="J210" i="20"/>
  <c r="J207" i="20"/>
  <c r="I206" i="20"/>
  <c r="H206" i="20"/>
  <c r="E206" i="20"/>
  <c r="D206" i="20"/>
  <c r="C206" i="20"/>
  <c r="J203" i="20"/>
  <c r="J202" i="20"/>
  <c r="I199" i="20"/>
  <c r="H199" i="20"/>
  <c r="E199" i="20"/>
  <c r="D199" i="20"/>
  <c r="C199" i="20"/>
  <c r="J198" i="20"/>
  <c r="I195" i="20"/>
  <c r="H195" i="20"/>
  <c r="E195" i="20"/>
  <c r="D195" i="20"/>
  <c r="C195" i="20"/>
  <c r="J191" i="20"/>
  <c r="I190" i="20"/>
  <c r="H190" i="20"/>
  <c r="E190" i="20"/>
  <c r="D190" i="20"/>
  <c r="C190" i="20"/>
  <c r="I187" i="20"/>
  <c r="H187" i="20"/>
  <c r="E187" i="20"/>
  <c r="D187" i="20"/>
  <c r="C187" i="20"/>
  <c r="C186" i="20" s="1"/>
  <c r="J183" i="20"/>
  <c r="I182" i="20"/>
  <c r="I181" i="20" s="1"/>
  <c r="H182" i="20"/>
  <c r="H181" i="20" s="1"/>
  <c r="E182" i="20"/>
  <c r="E181" i="20" s="1"/>
  <c r="D182" i="20"/>
  <c r="D181" i="20" s="1"/>
  <c r="C182" i="20"/>
  <c r="J179" i="20"/>
  <c r="I178" i="20"/>
  <c r="I177" i="20" s="1"/>
  <c r="H178" i="20"/>
  <c r="E178" i="20"/>
  <c r="E177" i="20" s="1"/>
  <c r="D178" i="20"/>
  <c r="D177" i="20" s="1"/>
  <c r="C178" i="20"/>
  <c r="C177" i="20" s="1"/>
  <c r="I175" i="20"/>
  <c r="I174" i="20" s="1"/>
  <c r="H175" i="20"/>
  <c r="E175" i="20"/>
  <c r="E174" i="20" s="1"/>
  <c r="D175" i="20"/>
  <c r="D174" i="20" s="1"/>
  <c r="C175" i="20"/>
  <c r="C174" i="20" s="1"/>
  <c r="H174" i="20"/>
  <c r="J171" i="20"/>
  <c r="J170" i="20"/>
  <c r="I168" i="20"/>
  <c r="I167" i="20" s="1"/>
  <c r="H168" i="20"/>
  <c r="E168" i="20"/>
  <c r="E167" i="20" s="1"/>
  <c r="D168" i="20"/>
  <c r="D167" i="20" s="1"/>
  <c r="C168" i="20"/>
  <c r="C167" i="20" s="1"/>
  <c r="H167" i="20"/>
  <c r="I164" i="20"/>
  <c r="I163" i="20" s="1"/>
  <c r="H164" i="20"/>
  <c r="E164" i="20"/>
  <c r="E163" i="20" s="1"/>
  <c r="D164" i="20"/>
  <c r="D163" i="20" s="1"/>
  <c r="C164" i="20"/>
  <c r="C163" i="20" s="1"/>
  <c r="I161" i="20"/>
  <c r="I160" i="20" s="1"/>
  <c r="E161" i="20"/>
  <c r="E160" i="20" s="1"/>
  <c r="D161" i="20"/>
  <c r="D160" i="20" s="1"/>
  <c r="C161" i="20"/>
  <c r="C160" i="20" s="1"/>
  <c r="J158" i="20"/>
  <c r="I157" i="20"/>
  <c r="I156" i="20" s="1"/>
  <c r="H157" i="20"/>
  <c r="E157" i="20"/>
  <c r="E156" i="20" s="1"/>
  <c r="D157" i="20"/>
  <c r="D156" i="20" s="1"/>
  <c r="C157" i="20"/>
  <c r="C156" i="20" s="1"/>
  <c r="H156" i="20"/>
  <c r="J155" i="20"/>
  <c r="J154" i="20"/>
  <c r="I153" i="20"/>
  <c r="I152" i="20" s="1"/>
  <c r="I151" i="20" s="1"/>
  <c r="H153" i="20"/>
  <c r="H152" i="20" s="1"/>
  <c r="E153" i="20"/>
  <c r="E152" i="20" s="1"/>
  <c r="D153" i="20"/>
  <c r="D152" i="20" s="1"/>
  <c r="D151" i="20" s="1"/>
  <c r="C153" i="20"/>
  <c r="C152" i="20" s="1"/>
  <c r="J150" i="20"/>
  <c r="I149" i="20"/>
  <c r="H149" i="20"/>
  <c r="H148" i="20" s="1"/>
  <c r="E149" i="20"/>
  <c r="E148" i="20" s="1"/>
  <c r="D149" i="20"/>
  <c r="D148" i="20" s="1"/>
  <c r="C149" i="20"/>
  <c r="C148" i="20" s="1"/>
  <c r="J147" i="20"/>
  <c r="I146" i="20"/>
  <c r="H146" i="20"/>
  <c r="E146" i="20"/>
  <c r="D146" i="20"/>
  <c r="C146" i="20"/>
  <c r="I144" i="20"/>
  <c r="H144" i="20"/>
  <c r="E144" i="20"/>
  <c r="D144" i="20"/>
  <c r="C144" i="20"/>
  <c r="I140" i="20"/>
  <c r="H140" i="20"/>
  <c r="H139" i="20" s="1"/>
  <c r="E140" i="20"/>
  <c r="E139" i="20" s="1"/>
  <c r="D140" i="20"/>
  <c r="D139" i="20" s="1"/>
  <c r="C140" i="20"/>
  <c r="J137" i="20"/>
  <c r="I136" i="20"/>
  <c r="I135" i="20" s="1"/>
  <c r="H136" i="20"/>
  <c r="H135" i="20" s="1"/>
  <c r="E136" i="20"/>
  <c r="E135" i="20" s="1"/>
  <c r="D136" i="20"/>
  <c r="D135" i="20" s="1"/>
  <c r="C136" i="20"/>
  <c r="C135" i="20" s="1"/>
  <c r="I133" i="20"/>
  <c r="I132" i="20" s="1"/>
  <c r="H133" i="20"/>
  <c r="H132" i="20" s="1"/>
  <c r="E133" i="20"/>
  <c r="E132" i="20" s="1"/>
  <c r="D133" i="20"/>
  <c r="D132" i="20" s="1"/>
  <c r="C133" i="20"/>
  <c r="J130" i="20"/>
  <c r="I129" i="20"/>
  <c r="I128" i="20" s="1"/>
  <c r="H129" i="20"/>
  <c r="H128" i="20" s="1"/>
  <c r="E129" i="20"/>
  <c r="E128" i="20" s="1"/>
  <c r="D129" i="20"/>
  <c r="D128" i="20" s="1"/>
  <c r="C129" i="20"/>
  <c r="C128" i="20" s="1"/>
  <c r="J127" i="20"/>
  <c r="I126" i="20"/>
  <c r="I125" i="20" s="1"/>
  <c r="H126" i="20"/>
  <c r="H125" i="20" s="1"/>
  <c r="E126" i="20"/>
  <c r="E125" i="20" s="1"/>
  <c r="D126" i="20"/>
  <c r="D125" i="20" s="1"/>
  <c r="C126" i="20"/>
  <c r="C125" i="20" s="1"/>
  <c r="J123" i="20"/>
  <c r="I122" i="20"/>
  <c r="I121" i="20" s="1"/>
  <c r="H122" i="20"/>
  <c r="H121" i="20" s="1"/>
  <c r="E122" i="20"/>
  <c r="E121" i="20" s="1"/>
  <c r="D122" i="20"/>
  <c r="D121" i="20" s="1"/>
  <c r="C122" i="20"/>
  <c r="I119" i="20"/>
  <c r="H119" i="20"/>
  <c r="E119" i="20"/>
  <c r="D119" i="20"/>
  <c r="C119" i="20"/>
  <c r="J118" i="20"/>
  <c r="I117" i="20"/>
  <c r="H117" i="20"/>
  <c r="E117" i="20"/>
  <c r="D117" i="20"/>
  <c r="C117" i="20"/>
  <c r="I115" i="20"/>
  <c r="H115" i="20"/>
  <c r="E115" i="20"/>
  <c r="D115" i="20"/>
  <c r="C115" i="20"/>
  <c r="I112" i="20"/>
  <c r="I111" i="20" s="1"/>
  <c r="H112" i="20"/>
  <c r="H111" i="20" s="1"/>
  <c r="E112" i="20"/>
  <c r="E111" i="20" s="1"/>
  <c r="D112" i="20"/>
  <c r="D111" i="20" s="1"/>
  <c r="C112" i="20"/>
  <c r="C111" i="20" s="1"/>
  <c r="J106" i="20"/>
  <c r="I103" i="20"/>
  <c r="I102" i="20" s="1"/>
  <c r="H103" i="20"/>
  <c r="H102" i="20" s="1"/>
  <c r="E103" i="20"/>
  <c r="E102" i="20" s="1"/>
  <c r="D103" i="20"/>
  <c r="D102" i="20" s="1"/>
  <c r="C103" i="20"/>
  <c r="J99" i="20"/>
  <c r="J98" i="20"/>
  <c r="J95" i="20"/>
  <c r="I93" i="20"/>
  <c r="I91" i="20" s="1"/>
  <c r="I90" i="20" s="1"/>
  <c r="H93" i="20"/>
  <c r="H91" i="20" s="1"/>
  <c r="H90" i="20" s="1"/>
  <c r="E93" i="20"/>
  <c r="E91" i="20" s="1"/>
  <c r="E90" i="20" s="1"/>
  <c r="D93" i="20"/>
  <c r="D91" i="20" s="1"/>
  <c r="D90" i="20" s="1"/>
  <c r="C93" i="20"/>
  <c r="C91" i="20" s="1"/>
  <c r="I88" i="20"/>
  <c r="I87" i="20" s="1"/>
  <c r="H88" i="20"/>
  <c r="E88" i="20"/>
  <c r="D88" i="20"/>
  <c r="D87" i="20" s="1"/>
  <c r="C88" i="20"/>
  <c r="H87" i="20"/>
  <c r="E87" i="20"/>
  <c r="J83" i="20"/>
  <c r="J82" i="20"/>
  <c r="I81" i="20"/>
  <c r="H81" i="20"/>
  <c r="E81" i="20"/>
  <c r="D81" i="20"/>
  <c r="C81" i="20"/>
  <c r="I79" i="20"/>
  <c r="H79" i="20"/>
  <c r="E79" i="20"/>
  <c r="D79" i="20"/>
  <c r="C79" i="20"/>
  <c r="J78" i="20"/>
  <c r="J75" i="20"/>
  <c r="I72" i="20"/>
  <c r="I71" i="20" s="1"/>
  <c r="H72" i="20"/>
  <c r="H71" i="20" s="1"/>
  <c r="E72" i="20"/>
  <c r="E71" i="20" s="1"/>
  <c r="D72" i="20"/>
  <c r="D71" i="20" s="1"/>
  <c r="C72" i="20"/>
  <c r="C71" i="20" s="1"/>
  <c r="J70" i="20"/>
  <c r="I67" i="20"/>
  <c r="I66" i="20" s="1"/>
  <c r="H67" i="20"/>
  <c r="H66" i="20" s="1"/>
  <c r="E67" i="20"/>
  <c r="E66" i="20" s="1"/>
  <c r="D67" i="20"/>
  <c r="D66" i="20" s="1"/>
  <c r="C67" i="20"/>
  <c r="C66" i="20" s="1"/>
  <c r="J63" i="20"/>
  <c r="J62" i="20"/>
  <c r="I61" i="20"/>
  <c r="H61" i="20"/>
  <c r="E61" i="20"/>
  <c r="D61" i="20"/>
  <c r="C61" i="20"/>
  <c r="I59" i="20"/>
  <c r="J59" i="20" s="1"/>
  <c r="H59" i="20"/>
  <c r="E59" i="20"/>
  <c r="D59" i="20"/>
  <c r="C59" i="20"/>
  <c r="I57" i="20"/>
  <c r="H57" i="20"/>
  <c r="E57" i="20"/>
  <c r="D57" i="20"/>
  <c r="C57" i="20"/>
  <c r="J55" i="20"/>
  <c r="J54" i="20"/>
  <c r="J51" i="20"/>
  <c r="I50" i="20"/>
  <c r="I49" i="20" s="1"/>
  <c r="H50" i="20"/>
  <c r="H49" i="20" s="1"/>
  <c r="E50" i="20"/>
  <c r="E49" i="20" s="1"/>
  <c r="D50" i="20"/>
  <c r="D49" i="20" s="1"/>
  <c r="C50" i="20"/>
  <c r="C49" i="20" s="1"/>
  <c r="J47" i="20"/>
  <c r="I45" i="20"/>
  <c r="I44" i="20" s="1"/>
  <c r="H45" i="20"/>
  <c r="H44" i="20" s="1"/>
  <c r="E45" i="20"/>
  <c r="E44" i="20" s="1"/>
  <c r="D45" i="20"/>
  <c r="D44" i="20" s="1"/>
  <c r="C45" i="20"/>
  <c r="C44" i="20" s="1"/>
  <c r="J42" i="20"/>
  <c r="I41" i="20"/>
  <c r="H41" i="20"/>
  <c r="E41" i="20"/>
  <c r="D41" i="20"/>
  <c r="C41" i="20"/>
  <c r="J39" i="20"/>
  <c r="J38" i="20"/>
  <c r="I36" i="20"/>
  <c r="H36" i="20"/>
  <c r="E36" i="20"/>
  <c r="D36" i="20"/>
  <c r="C36" i="20"/>
  <c r="J35" i="20"/>
  <c r="I34" i="20"/>
  <c r="H34" i="20"/>
  <c r="E34" i="20"/>
  <c r="D34" i="20"/>
  <c r="C34" i="20"/>
  <c r="I28" i="20"/>
  <c r="H28" i="20"/>
  <c r="E28" i="20"/>
  <c r="D28" i="20"/>
  <c r="C28" i="20"/>
  <c r="J27" i="20"/>
  <c r="I26" i="20"/>
  <c r="H26" i="20"/>
  <c r="E26" i="20"/>
  <c r="D26" i="20"/>
  <c r="C26" i="20"/>
  <c r="J22" i="20"/>
  <c r="I20" i="20"/>
  <c r="H20" i="20"/>
  <c r="E20" i="20"/>
  <c r="D20" i="20"/>
  <c r="C20" i="20"/>
  <c r="J19" i="20"/>
  <c r="I17" i="20"/>
  <c r="H17" i="20"/>
  <c r="E17" i="20"/>
  <c r="D17" i="20"/>
  <c r="C17" i="20"/>
  <c r="I15" i="20"/>
  <c r="H15" i="20"/>
  <c r="E15" i="20"/>
  <c r="D15" i="20"/>
  <c r="C15" i="20"/>
  <c r="H631" i="23" l="1"/>
  <c r="K631" i="23" s="1"/>
  <c r="L629" i="20"/>
  <c r="K629" i="20"/>
  <c r="H611" i="23"/>
  <c r="K611" i="23" s="1"/>
  <c r="L609" i="20"/>
  <c r="K609" i="20"/>
  <c r="H609" i="23"/>
  <c r="K609" i="23" s="1"/>
  <c r="L607" i="20"/>
  <c r="K607" i="20"/>
  <c r="H657" i="23"/>
  <c r="K657" i="23" s="1"/>
  <c r="L655" i="20"/>
  <c r="K655" i="20"/>
  <c r="H655" i="23"/>
  <c r="K655" i="23" s="1"/>
  <c r="K653" i="20"/>
  <c r="L653" i="20"/>
  <c r="H653" i="23"/>
  <c r="K653" i="23" s="1"/>
  <c r="L651" i="20"/>
  <c r="K651" i="20"/>
  <c r="H651" i="23"/>
  <c r="K651" i="23" s="1"/>
  <c r="L649" i="20"/>
  <c r="K649" i="20"/>
  <c r="H649" i="23"/>
  <c r="K649" i="23" s="1"/>
  <c r="L647" i="20"/>
  <c r="K647" i="20"/>
  <c r="H647" i="23"/>
  <c r="K647" i="23" s="1"/>
  <c r="K645" i="20"/>
  <c r="L645" i="20"/>
  <c r="H644" i="23"/>
  <c r="K644" i="23" s="1"/>
  <c r="K642" i="20"/>
  <c r="L642" i="20"/>
  <c r="H642" i="23"/>
  <c r="K642" i="23" s="1"/>
  <c r="K640" i="20"/>
  <c r="L640" i="20"/>
  <c r="H639" i="23"/>
  <c r="K639" i="23" s="1"/>
  <c r="L637" i="20"/>
  <c r="K637" i="20"/>
  <c r="H637" i="23"/>
  <c r="K637" i="23" s="1"/>
  <c r="L635" i="20"/>
  <c r="K635" i="20"/>
  <c r="H623" i="23"/>
  <c r="K623" i="23" s="1"/>
  <c r="L621" i="20"/>
  <c r="K621" i="20"/>
  <c r="H619" i="23"/>
  <c r="K619" i="23" s="1"/>
  <c r="L617" i="20"/>
  <c r="K617" i="20"/>
  <c r="H617" i="23"/>
  <c r="K617" i="23" s="1"/>
  <c r="K615" i="20"/>
  <c r="L615" i="20"/>
  <c r="H615" i="23"/>
  <c r="K615" i="23" s="1"/>
  <c r="L613" i="20"/>
  <c r="K613" i="20"/>
  <c r="H607" i="23"/>
  <c r="K607" i="23" s="1"/>
  <c r="K605" i="20"/>
  <c r="L605" i="20"/>
  <c r="H605" i="23"/>
  <c r="K605" i="23" s="1"/>
  <c r="L603" i="20"/>
  <c r="K603" i="20"/>
  <c r="I7" i="23"/>
  <c r="K8" i="23"/>
  <c r="L9" i="23"/>
  <c r="F8" i="23"/>
  <c r="M9" i="23"/>
  <c r="F7" i="20"/>
  <c r="J740" i="20"/>
  <c r="E546" i="20"/>
  <c r="E545" i="20" s="1"/>
  <c r="H14" i="20"/>
  <c r="H13" i="20" s="1"/>
  <c r="H12" i="20" s="1"/>
  <c r="E258" i="20"/>
  <c r="E254" i="20" s="1"/>
  <c r="H519" i="20"/>
  <c r="H515" i="20" s="1"/>
  <c r="I643" i="20"/>
  <c r="I638" i="20" s="1"/>
  <c r="J732" i="20"/>
  <c r="J733" i="20"/>
  <c r="J334" i="20"/>
  <c r="J232" i="20"/>
  <c r="J237" i="20"/>
  <c r="J660" i="20"/>
  <c r="I407" i="20"/>
  <c r="I406" i="20" s="1"/>
  <c r="J722" i="20"/>
  <c r="J79" i="20"/>
  <c r="H407" i="20"/>
  <c r="H406" i="20" s="1"/>
  <c r="D25" i="20"/>
  <c r="D24" i="20" s="1"/>
  <c r="D23" i="20" s="1"/>
  <c r="J265" i="20"/>
  <c r="D459" i="20"/>
  <c r="D458" i="20" s="1"/>
  <c r="E735" i="20"/>
  <c r="J61" i="20"/>
  <c r="J279" i="20"/>
  <c r="C327" i="20"/>
  <c r="C326" i="20" s="1"/>
  <c r="C320" i="20" s="1"/>
  <c r="D683" i="20"/>
  <c r="E459" i="20"/>
  <c r="E458" i="20" s="1"/>
  <c r="E457" i="20" s="1"/>
  <c r="I487" i="20"/>
  <c r="C546" i="20"/>
  <c r="C545" i="20" s="1"/>
  <c r="C539" i="20" s="1"/>
  <c r="I735" i="20"/>
  <c r="J743" i="20"/>
  <c r="D341" i="20"/>
  <c r="J493" i="20"/>
  <c r="D643" i="20"/>
  <c r="D638" i="20" s="1"/>
  <c r="I25" i="20"/>
  <c r="I24" i="20" s="1"/>
  <c r="I23" i="20" s="1"/>
  <c r="E25" i="20"/>
  <c r="E24" i="20" s="1"/>
  <c r="E23" i="20" s="1"/>
  <c r="E264" i="20"/>
  <c r="E263" i="20" s="1"/>
  <c r="D389" i="20"/>
  <c r="D388" i="20" s="1"/>
  <c r="D383" i="20" s="1"/>
  <c r="D407" i="20"/>
  <c r="D406" i="20" s="1"/>
  <c r="J547" i="20"/>
  <c r="E572" i="20"/>
  <c r="E567" i="20" s="1"/>
  <c r="E566" i="20" s="1"/>
  <c r="E643" i="20"/>
  <c r="E638" i="20" s="1"/>
  <c r="J680" i="20"/>
  <c r="H278" i="20"/>
  <c r="J278" i="20" s="1"/>
  <c r="J480" i="20"/>
  <c r="E487" i="20"/>
  <c r="I114" i="20"/>
  <c r="I110" i="20" s="1"/>
  <c r="D143" i="20"/>
  <c r="I304" i="20"/>
  <c r="J371" i="20"/>
  <c r="E389" i="20"/>
  <c r="E388" i="20" s="1"/>
  <c r="E383" i="20" s="1"/>
  <c r="E407" i="20"/>
  <c r="E406" i="20" s="1"/>
  <c r="H459" i="20"/>
  <c r="H458" i="20" s="1"/>
  <c r="D501" i="20"/>
  <c r="I659" i="20"/>
  <c r="I658" i="20" s="1"/>
  <c r="J372" i="20"/>
  <c r="J256" i="20"/>
  <c r="I446" i="20"/>
  <c r="I445" i="20" s="1"/>
  <c r="I439" i="20" s="1"/>
  <c r="H683" i="20"/>
  <c r="J688" i="20"/>
  <c r="J174" i="20"/>
  <c r="E186" i="20"/>
  <c r="E180" i="20" s="1"/>
  <c r="D311" i="20"/>
  <c r="D310" i="20" s="1"/>
  <c r="I341" i="20"/>
  <c r="E347" i="20"/>
  <c r="E346" i="20" s="1"/>
  <c r="J90" i="20"/>
  <c r="E131" i="20"/>
  <c r="J140" i="20"/>
  <c r="I159" i="20"/>
  <c r="J187" i="20"/>
  <c r="C194" i="20"/>
  <c r="I194" i="20"/>
  <c r="J259" i="20"/>
  <c r="J298" i="20"/>
  <c r="J330" i="20"/>
  <c r="J339" i="20"/>
  <c r="J475" i="20"/>
  <c r="D487" i="20"/>
  <c r="H526" i="20"/>
  <c r="H525" i="20" s="1"/>
  <c r="J535" i="20"/>
  <c r="J553" i="20"/>
  <c r="J577" i="20"/>
  <c r="J656" i="20"/>
  <c r="J677" i="20"/>
  <c r="E473" i="20"/>
  <c r="D114" i="20"/>
  <c r="D110" i="20" s="1"/>
  <c r="I166" i="20"/>
  <c r="D186" i="20"/>
  <c r="H186" i="20"/>
  <c r="H180" i="20" s="1"/>
  <c r="E236" i="20"/>
  <c r="E311" i="20"/>
  <c r="E310" i="20" s="1"/>
  <c r="H341" i="20"/>
  <c r="H337" i="20" s="1"/>
  <c r="D457" i="20"/>
  <c r="E539" i="20"/>
  <c r="I572" i="20"/>
  <c r="I567" i="20" s="1"/>
  <c r="I566" i="20" s="1"/>
  <c r="E664" i="20"/>
  <c r="J713" i="20"/>
  <c r="J87" i="20"/>
  <c r="E124" i="20"/>
  <c r="J199" i="20"/>
  <c r="J217" i="20"/>
  <c r="D224" i="20"/>
  <c r="D219" i="20" s="1"/>
  <c r="J245" i="20"/>
  <c r="D370" i="20"/>
  <c r="J390" i="20"/>
  <c r="J453" i="20"/>
  <c r="J503" i="20"/>
  <c r="J541" i="20"/>
  <c r="J579" i="20"/>
  <c r="J639" i="20"/>
  <c r="I683" i="20"/>
  <c r="J135" i="20"/>
  <c r="J20" i="20"/>
  <c r="J36" i="20"/>
  <c r="D43" i="20"/>
  <c r="J88" i="20"/>
  <c r="C124" i="20"/>
  <c r="H131" i="20"/>
  <c r="E143" i="20"/>
  <c r="E138" i="20" s="1"/>
  <c r="J168" i="20"/>
  <c r="J206" i="20"/>
  <c r="E224" i="20"/>
  <c r="E219" i="20" s="1"/>
  <c r="D290" i="20"/>
  <c r="J316" i="20"/>
  <c r="I338" i="20"/>
  <c r="I337" i="20" s="1"/>
  <c r="E341" i="20"/>
  <c r="E337" i="20" s="1"/>
  <c r="I347" i="20"/>
  <c r="I346" i="20" s="1"/>
  <c r="J357" i="20"/>
  <c r="J364" i="20"/>
  <c r="H389" i="20"/>
  <c r="H388" i="20" s="1"/>
  <c r="J401" i="20"/>
  <c r="J404" i="20"/>
  <c r="C407" i="20"/>
  <c r="C406" i="20" s="1"/>
  <c r="I459" i="20"/>
  <c r="I458" i="20" s="1"/>
  <c r="I457" i="20" s="1"/>
  <c r="J476" i="20"/>
  <c r="E501" i="20"/>
  <c r="J520" i="20"/>
  <c r="I606" i="20"/>
  <c r="J606" i="20" s="1"/>
  <c r="I664" i="20"/>
  <c r="D705" i="20"/>
  <c r="I43" i="20"/>
  <c r="E276" i="20"/>
  <c r="H546" i="20"/>
  <c r="H545" i="20" s="1"/>
  <c r="H539" i="20" s="1"/>
  <c r="D14" i="20"/>
  <c r="D13" i="20" s="1"/>
  <c r="D12" i="20" s="1"/>
  <c r="J17" i="20"/>
  <c r="E33" i="20"/>
  <c r="E32" i="20" s="1"/>
  <c r="J66" i="20"/>
  <c r="J67" i="20"/>
  <c r="I131" i="20"/>
  <c r="J164" i="20"/>
  <c r="D236" i="20"/>
  <c r="E244" i="20"/>
  <c r="E243" i="20" s="1"/>
  <c r="J273" i="20"/>
  <c r="J283" i="20"/>
  <c r="E290" i="20"/>
  <c r="J322" i="20"/>
  <c r="J323" i="20"/>
  <c r="H327" i="20"/>
  <c r="H326" i="20" s="1"/>
  <c r="J328" i="20"/>
  <c r="J342" i="20"/>
  <c r="D347" i="20"/>
  <c r="D346" i="20" s="1"/>
  <c r="J352" i="20"/>
  <c r="D399" i="20"/>
  <c r="J428" i="20"/>
  <c r="D446" i="20"/>
  <c r="D445" i="20" s="1"/>
  <c r="D439" i="20" s="1"/>
  <c r="J498" i="20"/>
  <c r="C519" i="20"/>
  <c r="E526" i="20"/>
  <c r="E525" i="20" s="1"/>
  <c r="D601" i="20"/>
  <c r="J626" i="20"/>
  <c r="I634" i="20"/>
  <c r="J634" i="20" s="1"/>
  <c r="C664" i="20"/>
  <c r="J26" i="20"/>
  <c r="J44" i="20"/>
  <c r="J93" i="20"/>
  <c r="J136" i="20"/>
  <c r="D159" i="20"/>
  <c r="E159" i="20"/>
  <c r="J178" i="20"/>
  <c r="H194" i="20"/>
  <c r="H193" i="20" s="1"/>
  <c r="H192" i="20" s="1"/>
  <c r="J284" i="20"/>
  <c r="I290" i="20"/>
  <c r="H333" i="20"/>
  <c r="H332" i="20" s="1"/>
  <c r="J332" i="20" s="1"/>
  <c r="E356" i="20"/>
  <c r="J373" i="20"/>
  <c r="J392" i="20"/>
  <c r="J396" i="20"/>
  <c r="E399" i="20"/>
  <c r="E398" i="20" s="1"/>
  <c r="J411" i="20"/>
  <c r="D473" i="20"/>
  <c r="J527" i="20"/>
  <c r="E588" i="20"/>
  <c r="E583" i="20" s="1"/>
  <c r="E582" i="20" s="1"/>
  <c r="J710" i="20"/>
  <c r="J34" i="20"/>
  <c r="E65" i="20"/>
  <c r="J121" i="20"/>
  <c r="E304" i="20"/>
  <c r="J312" i="20"/>
  <c r="J354" i="20"/>
  <c r="H403" i="20"/>
  <c r="J403" i="20" s="1"/>
  <c r="J454" i="20"/>
  <c r="J455" i="20"/>
  <c r="I473" i="20"/>
  <c r="D519" i="20"/>
  <c r="D515" i="20" s="1"/>
  <c r="J529" i="20"/>
  <c r="E601" i="20"/>
  <c r="J686" i="20"/>
  <c r="J15" i="20"/>
  <c r="J119" i="20"/>
  <c r="I139" i="20"/>
  <c r="J139" i="20" s="1"/>
  <c r="J149" i="20"/>
  <c r="D304" i="20"/>
  <c r="D356" i="20"/>
  <c r="J408" i="20"/>
  <c r="J423" i="20"/>
  <c r="H427" i="20"/>
  <c r="H426" i="20" s="1"/>
  <c r="J435" i="20"/>
  <c r="H474" i="20"/>
  <c r="H473" i="20" s="1"/>
  <c r="J481" i="20"/>
  <c r="J569" i="20"/>
  <c r="J630" i="20"/>
  <c r="J683" i="20"/>
  <c r="H124" i="20"/>
  <c r="D194" i="20"/>
  <c r="D193" i="20" s="1"/>
  <c r="D192" i="20" s="1"/>
  <c r="J249" i="20"/>
  <c r="I255" i="20"/>
  <c r="J255" i="20" s="1"/>
  <c r="J286" i="20"/>
  <c r="J344" i="20"/>
  <c r="J451" i="20"/>
  <c r="H457" i="20"/>
  <c r="J568" i="20"/>
  <c r="J610" i="20"/>
  <c r="J652" i="20"/>
  <c r="J81" i="20"/>
  <c r="C87" i="20"/>
  <c r="D138" i="20"/>
  <c r="H143" i="20"/>
  <c r="E166" i="20"/>
  <c r="E194" i="20"/>
  <c r="E193" i="20" s="1"/>
  <c r="E192" i="20" s="1"/>
  <c r="H244" i="20"/>
  <c r="H243" i="20" s="1"/>
  <c r="J306" i="20"/>
  <c r="J314" i="20"/>
  <c r="J318" i="20"/>
  <c r="J416" i="20"/>
  <c r="J419" i="20"/>
  <c r="J465" i="20"/>
  <c r="E519" i="20"/>
  <c r="E515" i="20" s="1"/>
  <c r="J549" i="20"/>
  <c r="J675" i="20"/>
  <c r="J684" i="20"/>
  <c r="J591" i="20"/>
  <c r="H487" i="20"/>
  <c r="H363" i="20"/>
  <c r="H362" i="20" s="1"/>
  <c r="H356" i="20" s="1"/>
  <c r="H321" i="20"/>
  <c r="J302" i="20"/>
  <c r="H272" i="20"/>
  <c r="J272" i="20" s="1"/>
  <c r="J238" i="20"/>
  <c r="J228" i="20"/>
  <c r="J57" i="20"/>
  <c r="J644" i="20"/>
  <c r="J632" i="20"/>
  <c r="C159" i="20"/>
  <c r="J72" i="20"/>
  <c r="J112" i="20"/>
  <c r="I124" i="20"/>
  <c r="D131" i="20"/>
  <c r="H138" i="20"/>
  <c r="I148" i="20"/>
  <c r="J148" i="20" s="1"/>
  <c r="J156" i="20"/>
  <c r="H163" i="20"/>
  <c r="J163" i="20" s="1"/>
  <c r="I186" i="20"/>
  <c r="H43" i="20"/>
  <c r="H65" i="20"/>
  <c r="H86" i="20"/>
  <c r="H85" i="20" s="1"/>
  <c r="J102" i="20"/>
  <c r="E114" i="20"/>
  <c r="E110" i="20" s="1"/>
  <c r="D124" i="20"/>
  <c r="I143" i="20"/>
  <c r="D166" i="20"/>
  <c r="H177" i="20"/>
  <c r="J177" i="20" s="1"/>
  <c r="J182" i="20"/>
  <c r="J213" i="20"/>
  <c r="H220" i="20"/>
  <c r="J220" i="20" s="1"/>
  <c r="J221" i="20"/>
  <c r="C236" i="20"/>
  <c r="C14" i="20"/>
  <c r="C13" i="20" s="1"/>
  <c r="E151" i="20"/>
  <c r="I193" i="20"/>
  <c r="I192" i="20" s="1"/>
  <c r="J195" i="20"/>
  <c r="J212" i="20"/>
  <c r="C501" i="20"/>
  <c r="J618" i="20"/>
  <c r="I14" i="20"/>
  <c r="I13" i="20" s="1"/>
  <c r="I12" i="20" s="1"/>
  <c r="H33" i="20"/>
  <c r="H32" i="20" s="1"/>
  <c r="D180" i="20"/>
  <c r="D327" i="20"/>
  <c r="D326" i="20" s="1"/>
  <c r="D320" i="20" s="1"/>
  <c r="D337" i="20"/>
  <c r="J360" i="20"/>
  <c r="I426" i="20"/>
  <c r="I425" i="20" s="1"/>
  <c r="D425" i="20"/>
  <c r="H446" i="20"/>
  <c r="J499" i="20"/>
  <c r="J505" i="20"/>
  <c r="I519" i="20"/>
  <c r="J532" i="20"/>
  <c r="D546" i="20"/>
  <c r="D545" i="20" s="1"/>
  <c r="D539" i="20" s="1"/>
  <c r="C568" i="20"/>
  <c r="J580" i="20"/>
  <c r="H585" i="20"/>
  <c r="H584" i="20" s="1"/>
  <c r="E705" i="20"/>
  <c r="I705" i="20"/>
  <c r="J241" i="20"/>
  <c r="J252" i="20"/>
  <c r="H264" i="20"/>
  <c r="H263" i="20" s="1"/>
  <c r="J295" i="20"/>
  <c r="J353" i="20"/>
  <c r="J368" i="20"/>
  <c r="J381" i="20"/>
  <c r="E425" i="20"/>
  <c r="E446" i="20"/>
  <c r="E445" i="20" s="1"/>
  <c r="E439" i="20" s="1"/>
  <c r="I526" i="20"/>
  <c r="I525" i="20" s="1"/>
  <c r="C572" i="20"/>
  <c r="H575" i="20"/>
  <c r="J575" i="20" s="1"/>
  <c r="D588" i="20"/>
  <c r="D583" i="20" s="1"/>
  <c r="D582" i="20" s="1"/>
  <c r="C588" i="20"/>
  <c r="H594" i="20"/>
  <c r="H593" i="20" s="1"/>
  <c r="J593" i="20" s="1"/>
  <c r="J611" i="20"/>
  <c r="J619" i="20"/>
  <c r="J627" i="20"/>
  <c r="J665" i="20"/>
  <c r="D735" i="20"/>
  <c r="I219" i="20"/>
  <c r="H258" i="20"/>
  <c r="H254" i="20" s="1"/>
  <c r="I276" i="20"/>
  <c r="E370" i="20"/>
  <c r="J422" i="20"/>
  <c r="J431" i="20"/>
  <c r="J483" i="20"/>
  <c r="D526" i="20"/>
  <c r="D525" i="20" s="1"/>
  <c r="H236" i="20"/>
  <c r="J307" i="20"/>
  <c r="I327" i="20"/>
  <c r="I326" i="20" s="1"/>
  <c r="I320" i="20" s="1"/>
  <c r="J504" i="20"/>
  <c r="I501" i="20"/>
  <c r="I546" i="20"/>
  <c r="I545" i="20" s="1"/>
  <c r="I539" i="20" s="1"/>
  <c r="J581" i="20"/>
  <c r="I588" i="20"/>
  <c r="J588" i="20" s="1"/>
  <c r="D664" i="20"/>
  <c r="E683" i="20"/>
  <c r="H664" i="20"/>
  <c r="H735" i="20"/>
  <c r="J738" i="20"/>
  <c r="H742" i="20"/>
  <c r="J742" i="20" s="1"/>
  <c r="C43" i="20"/>
  <c r="C65" i="20"/>
  <c r="J49" i="20"/>
  <c r="E14" i="20"/>
  <c r="E13" i="20" s="1"/>
  <c r="E12" i="20" s="1"/>
  <c r="C33" i="20"/>
  <c r="J126" i="20"/>
  <c r="J157" i="20"/>
  <c r="J291" i="20"/>
  <c r="C25" i="20"/>
  <c r="H25" i="20"/>
  <c r="J28" i="20"/>
  <c r="D33" i="20"/>
  <c r="D32" i="20" s="1"/>
  <c r="I33" i="20"/>
  <c r="I32" i="20" s="1"/>
  <c r="J45" i="20"/>
  <c r="J71" i="20"/>
  <c r="D86" i="20"/>
  <c r="D85" i="20" s="1"/>
  <c r="I86" i="20"/>
  <c r="I85" i="20" s="1"/>
  <c r="C90" i="20"/>
  <c r="J91" i="20"/>
  <c r="J103" i="20"/>
  <c r="J111" i="20"/>
  <c r="J115" i="20"/>
  <c r="J122" i="20"/>
  <c r="J129" i="20"/>
  <c r="J132" i="20"/>
  <c r="J133" i="20"/>
  <c r="C139" i="20"/>
  <c r="J153" i="20"/>
  <c r="J366" i="20"/>
  <c r="E86" i="20"/>
  <c r="E85" i="20" s="1"/>
  <c r="J125" i="20"/>
  <c r="J144" i="20"/>
  <c r="C166" i="20"/>
  <c r="J167" i="20"/>
  <c r="J41" i="20"/>
  <c r="E43" i="20"/>
  <c r="J50" i="20"/>
  <c r="D65" i="20"/>
  <c r="I65" i="20"/>
  <c r="C102" i="20"/>
  <c r="C114" i="20"/>
  <c r="H114" i="20"/>
  <c r="J117" i="20"/>
  <c r="C121" i="20"/>
  <c r="J128" i="20"/>
  <c r="C132" i="20"/>
  <c r="J146" i="20"/>
  <c r="D276" i="20"/>
  <c r="C143" i="20"/>
  <c r="C151" i="20"/>
  <c r="H151" i="20"/>
  <c r="J151" i="20" s="1"/>
  <c r="J152" i="20"/>
  <c r="J162" i="20"/>
  <c r="H161" i="20"/>
  <c r="H160" i="20" s="1"/>
  <c r="J181" i="20"/>
  <c r="I356" i="20"/>
  <c r="J375" i="20"/>
  <c r="I370" i="20"/>
  <c r="C212" i="20"/>
  <c r="C220" i="20"/>
  <c r="J231" i="20"/>
  <c r="J242" i="20"/>
  <c r="I244" i="20"/>
  <c r="I243" i="20" s="1"/>
  <c r="J261" i="20"/>
  <c r="D264" i="20"/>
  <c r="D263" i="20" s="1"/>
  <c r="I264" i="20"/>
  <c r="I263" i="20" s="1"/>
  <c r="J274" i="20"/>
  <c r="J288" i="20"/>
  <c r="J292" i="20"/>
  <c r="C300" i="20"/>
  <c r="J303" i="20"/>
  <c r="J305" i="20"/>
  <c r="C316" i="20"/>
  <c r="J317" i="20"/>
  <c r="J348" i="20"/>
  <c r="C371" i="20"/>
  <c r="J377" i="20"/>
  <c r="J386" i="20"/>
  <c r="J175" i="20"/>
  <c r="C181" i="20"/>
  <c r="J190" i="20"/>
  <c r="I236" i="20"/>
  <c r="D244" i="20"/>
  <c r="D243" i="20" s="1"/>
  <c r="J247" i="20"/>
  <c r="J250" i="20"/>
  <c r="J251" i="20"/>
  <c r="D258" i="20"/>
  <c r="D254" i="20" s="1"/>
  <c r="D253" i="20" s="1"/>
  <c r="I258" i="20"/>
  <c r="C258" i="20"/>
  <c r="C254" i="20" s="1"/>
  <c r="J270" i="20"/>
  <c r="J282" i="20"/>
  <c r="J287" i="20"/>
  <c r="C291" i="20"/>
  <c r="C347" i="20"/>
  <c r="H347" i="20"/>
  <c r="J350" i="20"/>
  <c r="J358" i="20"/>
  <c r="J359" i="20"/>
  <c r="C367" i="20"/>
  <c r="J376" i="20"/>
  <c r="C385" i="20"/>
  <c r="J385" i="20"/>
  <c r="H384" i="20"/>
  <c r="J440" i="20"/>
  <c r="C250" i="20"/>
  <c r="C264" i="20"/>
  <c r="C286" i="20"/>
  <c r="J300" i="20"/>
  <c r="C358" i="20"/>
  <c r="C362" i="20"/>
  <c r="H394" i="20"/>
  <c r="C431" i="20"/>
  <c r="C224" i="20"/>
  <c r="H224" i="20"/>
  <c r="J224" i="20" s="1"/>
  <c r="J225" i="20"/>
  <c r="J240" i="20"/>
  <c r="C244" i="20"/>
  <c r="J268" i="20"/>
  <c r="J293" i="20"/>
  <c r="H297" i="20"/>
  <c r="H296" i="20" s="1"/>
  <c r="J296" i="20" s="1"/>
  <c r="J299" i="20"/>
  <c r="J301" i="20"/>
  <c r="C311" i="20"/>
  <c r="H311" i="20"/>
  <c r="J315" i="20"/>
  <c r="E327" i="20"/>
  <c r="E326" i="20" s="1"/>
  <c r="E320" i="20" s="1"/>
  <c r="C341" i="20"/>
  <c r="C353" i="20"/>
  <c r="J367" i="20"/>
  <c r="C375" i="20"/>
  <c r="C380" i="20"/>
  <c r="J380" i="20"/>
  <c r="H379" i="20"/>
  <c r="J379" i="20" s="1"/>
  <c r="C483" i="20"/>
  <c r="C389" i="20"/>
  <c r="C395" i="20"/>
  <c r="C400" i="20"/>
  <c r="J421" i="20"/>
  <c r="J441" i="20"/>
  <c r="J442" i="20"/>
  <c r="J463" i="20"/>
  <c r="J466" i="20"/>
  <c r="J467" i="20"/>
  <c r="J479" i="20"/>
  <c r="J490" i="20"/>
  <c r="J497" i="20"/>
  <c r="J509" i="20"/>
  <c r="C516" i="20"/>
  <c r="J516" i="20"/>
  <c r="J537" i="20"/>
  <c r="I389" i="20"/>
  <c r="I388" i="20" s="1"/>
  <c r="I395" i="20"/>
  <c r="I394" i="20" s="1"/>
  <c r="I400" i="20"/>
  <c r="I399" i="20" s="1"/>
  <c r="J433" i="20"/>
  <c r="J436" i="20"/>
  <c r="J437" i="20"/>
  <c r="C441" i="20"/>
  <c r="J449" i="20"/>
  <c r="J460" i="20"/>
  <c r="C466" i="20"/>
  <c r="J485" i="20"/>
  <c r="J488" i="20"/>
  <c r="J489" i="20"/>
  <c r="J494" i="20"/>
  <c r="J495" i="20"/>
  <c r="H507" i="20"/>
  <c r="J508" i="20"/>
  <c r="C526" i="20"/>
  <c r="J536" i="20"/>
  <c r="J432" i="20"/>
  <c r="C436" i="20"/>
  <c r="C446" i="20"/>
  <c r="C459" i="20"/>
  <c r="J484" i="20"/>
  <c r="C488" i="20"/>
  <c r="C494" i="20"/>
  <c r="J447" i="20"/>
  <c r="C454" i="20"/>
  <c r="J469" i="20"/>
  <c r="J470" i="20"/>
  <c r="J471" i="20"/>
  <c r="H511" i="20"/>
  <c r="J512" i="20"/>
  <c r="C498" i="20"/>
  <c r="J502" i="20"/>
  <c r="J570" i="20"/>
  <c r="D572" i="20"/>
  <c r="D567" i="20" s="1"/>
  <c r="D566" i="20" s="1"/>
  <c r="J573" i="20"/>
  <c r="J586" i="20"/>
  <c r="J589" i="20"/>
  <c r="C643" i="20"/>
  <c r="J648" i="20"/>
  <c r="H643" i="20"/>
  <c r="H638" i="20" s="1"/>
  <c r="J513" i="20"/>
  <c r="J517" i="20"/>
  <c r="J522" i="20"/>
  <c r="J540" i="20"/>
  <c r="J542" i="20"/>
  <c r="J552" i="20"/>
  <c r="J574" i="20"/>
  <c r="J590" i="20"/>
  <c r="C593" i="20"/>
  <c r="C601" i="20"/>
  <c r="H601" i="20"/>
  <c r="C699" i="20"/>
  <c r="H699" i="20"/>
  <c r="J699" i="20" s="1"/>
  <c r="J700" i="20"/>
  <c r="J551" i="20"/>
  <c r="C658" i="20"/>
  <c r="H658" i="20"/>
  <c r="C735" i="20"/>
  <c r="J602" i="20"/>
  <c r="J614" i="20"/>
  <c r="J622" i="20"/>
  <c r="C695" i="20"/>
  <c r="H695" i="20"/>
  <c r="J696" i="20"/>
  <c r="C705" i="20"/>
  <c r="H705" i="20"/>
  <c r="J706" i="20"/>
  <c r="J719" i="20"/>
  <c r="J726" i="20"/>
  <c r="J708" i="20"/>
  <c r="J714" i="20"/>
  <c r="J723" i="20"/>
  <c r="C683" i="20"/>
  <c r="J720" i="20"/>
  <c r="J727" i="20"/>
  <c r="J736" i="20"/>
  <c r="E723" i="19"/>
  <c r="M631" i="23" l="1"/>
  <c r="L631" i="23"/>
  <c r="H628" i="23"/>
  <c r="K628" i="23" s="1"/>
  <c r="K626" i="20"/>
  <c r="L626" i="20"/>
  <c r="H629" i="23"/>
  <c r="K629" i="23" s="1"/>
  <c r="L627" i="20"/>
  <c r="K627" i="20"/>
  <c r="L611" i="23"/>
  <c r="M611" i="23"/>
  <c r="M609" i="23"/>
  <c r="L609" i="23"/>
  <c r="H608" i="23"/>
  <c r="K608" i="23" s="1"/>
  <c r="L606" i="20"/>
  <c r="K606" i="20"/>
  <c r="M657" i="23"/>
  <c r="L657" i="23"/>
  <c r="H654" i="23"/>
  <c r="K654" i="23" s="1"/>
  <c r="L652" i="20"/>
  <c r="K652" i="20"/>
  <c r="L655" i="23"/>
  <c r="M655" i="23"/>
  <c r="L653" i="23"/>
  <c r="M653" i="23"/>
  <c r="H650" i="23"/>
  <c r="K650" i="23" s="1"/>
  <c r="K648" i="20"/>
  <c r="L648" i="20"/>
  <c r="M651" i="23"/>
  <c r="L651" i="23"/>
  <c r="L649" i="23"/>
  <c r="M649" i="23"/>
  <c r="H646" i="23"/>
  <c r="K646" i="23" s="1"/>
  <c r="K644" i="20"/>
  <c r="L644" i="20"/>
  <c r="L647" i="23"/>
  <c r="M647" i="23"/>
  <c r="L644" i="23"/>
  <c r="M644" i="23"/>
  <c r="H641" i="23"/>
  <c r="K641" i="23" s="1"/>
  <c r="L639" i="20"/>
  <c r="K639" i="20"/>
  <c r="L642" i="23"/>
  <c r="M642" i="23"/>
  <c r="M639" i="23"/>
  <c r="L639" i="23"/>
  <c r="H636" i="23"/>
  <c r="K636" i="23" s="1"/>
  <c r="L634" i="20"/>
  <c r="K634" i="20"/>
  <c r="M637" i="23"/>
  <c r="L637" i="23"/>
  <c r="M623" i="23"/>
  <c r="L623" i="23"/>
  <c r="H620" i="23"/>
  <c r="K620" i="23" s="1"/>
  <c r="L618" i="20"/>
  <c r="K618" i="20"/>
  <c r="H621" i="23"/>
  <c r="K621" i="23" s="1"/>
  <c r="L619" i="20"/>
  <c r="K619" i="20"/>
  <c r="L619" i="23"/>
  <c r="M619" i="23"/>
  <c r="H616" i="23"/>
  <c r="K616" i="23" s="1"/>
  <c r="K614" i="20"/>
  <c r="L614" i="20"/>
  <c r="M617" i="23"/>
  <c r="L617" i="23"/>
  <c r="M615" i="23"/>
  <c r="L615" i="23"/>
  <c r="H612" i="23"/>
  <c r="K612" i="23" s="1"/>
  <c r="K610" i="20"/>
  <c r="L610" i="20"/>
  <c r="H613" i="23"/>
  <c r="K613" i="23" s="1"/>
  <c r="L611" i="20"/>
  <c r="K611" i="20"/>
  <c r="L607" i="23"/>
  <c r="M607" i="23"/>
  <c r="H604" i="23"/>
  <c r="K604" i="23" s="1"/>
  <c r="K602" i="20"/>
  <c r="L602" i="20"/>
  <c r="M605" i="23"/>
  <c r="L605" i="23"/>
  <c r="M8" i="23"/>
  <c r="L8" i="23"/>
  <c r="F7" i="23"/>
  <c r="J664" i="20"/>
  <c r="J519" i="20"/>
  <c r="J705" i="20"/>
  <c r="E253" i="20"/>
  <c r="J333" i="20"/>
  <c r="J407" i="20"/>
  <c r="I583" i="20"/>
  <c r="I582" i="20" s="1"/>
  <c r="I565" i="20" s="1"/>
  <c r="E11" i="20"/>
  <c r="H235" i="20"/>
  <c r="H277" i="20"/>
  <c r="H276" i="20" s="1"/>
  <c r="J276" i="20" s="1"/>
  <c r="J124" i="20"/>
  <c r="H320" i="20"/>
  <c r="J320" i="20" s="1"/>
  <c r="J131" i="20"/>
  <c r="E336" i="20"/>
  <c r="J43" i="20"/>
  <c r="J487" i="20"/>
  <c r="J638" i="20"/>
  <c r="J186" i="20"/>
  <c r="J65" i="20"/>
  <c r="I11" i="20"/>
  <c r="J426" i="20"/>
  <c r="D11" i="20"/>
  <c r="E600" i="20"/>
  <c r="D398" i="20"/>
  <c r="J341" i="20"/>
  <c r="I398" i="20"/>
  <c r="J406" i="20"/>
  <c r="J457" i="20"/>
  <c r="J539" i="20"/>
  <c r="J474" i="20"/>
  <c r="J735" i="20"/>
  <c r="E565" i="20"/>
  <c r="H425" i="20"/>
  <c r="J425" i="20" s="1"/>
  <c r="H166" i="20"/>
  <c r="J166" i="20" s="1"/>
  <c r="J427" i="20"/>
  <c r="J32" i="20"/>
  <c r="I663" i="20"/>
  <c r="E663" i="20"/>
  <c r="E599" i="20" s="1"/>
  <c r="E598" i="20" s="1"/>
  <c r="E597" i="20" s="1"/>
  <c r="E596" i="20" s="1"/>
  <c r="J192" i="20"/>
  <c r="D514" i="20"/>
  <c r="J473" i="20"/>
  <c r="J194" i="20"/>
  <c r="J659" i="20"/>
  <c r="E235" i="20"/>
  <c r="C193" i="20"/>
  <c r="J326" i="20"/>
  <c r="E31" i="20"/>
  <c r="E30" i="20" s="1"/>
  <c r="J525" i="20"/>
  <c r="E514" i="20"/>
  <c r="J458" i="20"/>
  <c r="J545" i="20"/>
  <c r="D600" i="20"/>
  <c r="J658" i="20"/>
  <c r="J459" i="20"/>
  <c r="H399" i="20"/>
  <c r="H398" i="20" s="1"/>
  <c r="J327" i="20"/>
  <c r="H159" i="20"/>
  <c r="J159" i="20" s="1"/>
  <c r="J337" i="20"/>
  <c r="D235" i="20"/>
  <c r="J243" i="20"/>
  <c r="J338" i="20"/>
  <c r="I138" i="20"/>
  <c r="J138" i="20" s="1"/>
  <c r="I336" i="20"/>
  <c r="J585" i="20"/>
  <c r="J546" i="20"/>
  <c r="J526" i="20"/>
  <c r="J85" i="20"/>
  <c r="J193" i="20"/>
  <c r="D663" i="20"/>
  <c r="I235" i="20"/>
  <c r="D109" i="20"/>
  <c r="D108" i="20" s="1"/>
  <c r="J14" i="20"/>
  <c r="E109" i="20"/>
  <c r="E108" i="20" s="1"/>
  <c r="J594" i="20"/>
  <c r="J86" i="20"/>
  <c r="J13" i="20"/>
  <c r="J12" i="20"/>
  <c r="I515" i="20"/>
  <c r="I514" i="20" s="1"/>
  <c r="I601" i="20"/>
  <c r="I600" i="20" s="1"/>
  <c r="D336" i="20"/>
  <c r="H31" i="20"/>
  <c r="H30" i="20" s="1"/>
  <c r="H583" i="20"/>
  <c r="C110" i="20"/>
  <c r="J356" i="20"/>
  <c r="J362" i="20"/>
  <c r="J363" i="20"/>
  <c r="J321" i="20"/>
  <c r="H253" i="20"/>
  <c r="J258" i="20"/>
  <c r="H663" i="20"/>
  <c r="I383" i="20"/>
  <c r="J394" i="20"/>
  <c r="H572" i="20"/>
  <c r="I254" i="20"/>
  <c r="J254" i="20" s="1"/>
  <c r="C567" i="20"/>
  <c r="C566" i="20" s="1"/>
  <c r="J446" i="20"/>
  <c r="H445" i="20"/>
  <c r="J143" i="20"/>
  <c r="J400" i="20"/>
  <c r="J236" i="20"/>
  <c r="D31" i="20"/>
  <c r="D30" i="20" s="1"/>
  <c r="D10" i="20" s="1"/>
  <c r="D9" i="20" s="1"/>
  <c r="J584" i="20"/>
  <c r="H582" i="20"/>
  <c r="I180" i="20"/>
  <c r="H370" i="20"/>
  <c r="J370" i="20" s="1"/>
  <c r="J395" i="20"/>
  <c r="J263" i="20"/>
  <c r="H219" i="20"/>
  <c r="J219" i="20" s="1"/>
  <c r="J33" i="20"/>
  <c r="J695" i="20"/>
  <c r="C399" i="20"/>
  <c r="C243" i="20"/>
  <c r="C663" i="20"/>
  <c r="C458" i="20"/>
  <c r="C394" i="20"/>
  <c r="C379" i="20"/>
  <c r="C352" i="20"/>
  <c r="C276" i="20"/>
  <c r="C263" i="20"/>
  <c r="C253" i="20" s="1"/>
  <c r="C86" i="20"/>
  <c r="C583" i="20"/>
  <c r="J643" i="20"/>
  <c r="C435" i="20"/>
  <c r="H506" i="20"/>
  <c r="J507" i="20"/>
  <c r="C465" i="20"/>
  <c r="C515" i="20"/>
  <c r="C388" i="20"/>
  <c r="C473" i="20"/>
  <c r="H310" i="20"/>
  <c r="J311" i="20"/>
  <c r="J297" i="20"/>
  <c r="C249" i="20"/>
  <c r="C192" i="20"/>
  <c r="C366" i="20"/>
  <c r="C290" i="20"/>
  <c r="J244" i="20"/>
  <c r="J160" i="20"/>
  <c r="H290" i="20"/>
  <c r="C32" i="20"/>
  <c r="J388" i="20"/>
  <c r="H514" i="20"/>
  <c r="C384" i="20"/>
  <c r="C180" i="20"/>
  <c r="C24" i="20"/>
  <c r="D565" i="20"/>
  <c r="H600" i="20"/>
  <c r="C638" i="20"/>
  <c r="J511" i="20"/>
  <c r="H510" i="20"/>
  <c r="J510" i="20" s="1"/>
  <c r="C453" i="20"/>
  <c r="C493" i="20"/>
  <c r="C310" i="20"/>
  <c r="C357" i="20"/>
  <c r="H383" i="20"/>
  <c r="J384" i="20"/>
  <c r="H346" i="20"/>
  <c r="J347" i="20"/>
  <c r="C219" i="20"/>
  <c r="J264" i="20"/>
  <c r="C131" i="20"/>
  <c r="C138" i="20"/>
  <c r="I31" i="20"/>
  <c r="C497" i="20"/>
  <c r="C445" i="20"/>
  <c r="C346" i="20"/>
  <c r="J114" i="20"/>
  <c r="H110" i="20"/>
  <c r="H24" i="20"/>
  <c r="J25" i="20"/>
  <c r="J161" i="20"/>
  <c r="C12" i="20"/>
  <c r="C525" i="20"/>
  <c r="C440" i="20"/>
  <c r="C337" i="20"/>
  <c r="J389" i="20"/>
  <c r="H416" i="19"/>
  <c r="M629" i="23" l="1"/>
  <c r="L629" i="23"/>
  <c r="M628" i="23"/>
  <c r="L628" i="23"/>
  <c r="M608" i="23"/>
  <c r="L608" i="23"/>
  <c r="M654" i="23"/>
  <c r="L654" i="23"/>
  <c r="M650" i="23"/>
  <c r="L650" i="23"/>
  <c r="H645" i="23"/>
  <c r="K645" i="23" s="1"/>
  <c r="L643" i="20"/>
  <c r="K643" i="20"/>
  <c r="M646" i="23"/>
  <c r="L646" i="23"/>
  <c r="H640" i="23"/>
  <c r="K640" i="23" s="1"/>
  <c r="L638" i="20"/>
  <c r="K638" i="20"/>
  <c r="M641" i="23"/>
  <c r="L641" i="23"/>
  <c r="L636" i="23"/>
  <c r="M636" i="23"/>
  <c r="M621" i="23"/>
  <c r="L621" i="23"/>
  <c r="M620" i="23"/>
  <c r="L620" i="23"/>
  <c r="L616" i="23"/>
  <c r="M616" i="23"/>
  <c r="L613" i="23"/>
  <c r="M613" i="23"/>
  <c r="L612" i="23"/>
  <c r="M612" i="23"/>
  <c r="M604" i="23"/>
  <c r="L604" i="23"/>
  <c r="E10" i="20"/>
  <c r="E9" i="20" s="1"/>
  <c r="I253" i="20"/>
  <c r="J253" i="20" s="1"/>
  <c r="J583" i="20"/>
  <c r="D234" i="20"/>
  <c r="D107" i="20" s="1"/>
  <c r="D8" i="20" s="1"/>
  <c r="J582" i="20"/>
  <c r="J277" i="20"/>
  <c r="J235" i="20"/>
  <c r="I599" i="20"/>
  <c r="I598" i="20" s="1"/>
  <c r="I597" i="20" s="1"/>
  <c r="I596" i="20" s="1"/>
  <c r="J398" i="20"/>
  <c r="E234" i="20"/>
  <c r="E107" i="20" s="1"/>
  <c r="E8" i="20" s="1"/>
  <c r="E7" i="20" s="1"/>
  <c r="D599" i="20"/>
  <c r="D598" i="20" s="1"/>
  <c r="D597" i="20" s="1"/>
  <c r="D596" i="20" s="1"/>
  <c r="J399" i="20"/>
  <c r="J515" i="20"/>
  <c r="J601" i="20"/>
  <c r="J514" i="20"/>
  <c r="I109" i="20"/>
  <c r="I108" i="20" s="1"/>
  <c r="C370" i="20"/>
  <c r="J383" i="20"/>
  <c r="J180" i="20"/>
  <c r="H439" i="20"/>
  <c r="J439" i="20" s="1"/>
  <c r="J445" i="20"/>
  <c r="J572" i="20"/>
  <c r="H567" i="20"/>
  <c r="C439" i="20"/>
  <c r="C23" i="20"/>
  <c r="C11" i="20" s="1"/>
  <c r="C457" i="20"/>
  <c r="J600" i="20"/>
  <c r="H599" i="20"/>
  <c r="J290" i="20"/>
  <c r="J310" i="20"/>
  <c r="H304" i="20"/>
  <c r="J304" i="20" s="1"/>
  <c r="J506" i="20"/>
  <c r="H501" i="20"/>
  <c r="J501" i="20" s="1"/>
  <c r="C582" i="20"/>
  <c r="C336" i="20"/>
  <c r="C109" i="20"/>
  <c r="I30" i="20"/>
  <c r="J31" i="20"/>
  <c r="J346" i="20"/>
  <c r="H336" i="20"/>
  <c r="J336" i="20" s="1"/>
  <c r="C514" i="20"/>
  <c r="C487" i="20"/>
  <c r="H23" i="20"/>
  <c r="J24" i="20"/>
  <c r="H109" i="20"/>
  <c r="J110" i="20"/>
  <c r="C356" i="20"/>
  <c r="C304" i="20"/>
  <c r="C383" i="20"/>
  <c r="C85" i="20"/>
  <c r="C235" i="20"/>
  <c r="C31" i="20"/>
  <c r="C425" i="20"/>
  <c r="C398" i="20"/>
  <c r="C600" i="20"/>
  <c r="G663" i="19"/>
  <c r="G687" i="19"/>
  <c r="G656" i="19"/>
  <c r="G666" i="19"/>
  <c r="G700" i="19"/>
  <c r="G699" i="19"/>
  <c r="G672" i="19"/>
  <c r="G727" i="19"/>
  <c r="G688" i="19"/>
  <c r="G677" i="19"/>
  <c r="M645" i="23" l="1"/>
  <c r="L645" i="23"/>
  <c r="L640" i="23"/>
  <c r="M640" i="23"/>
  <c r="H602" i="23"/>
  <c r="K602" i="23" s="1"/>
  <c r="K600" i="20"/>
  <c r="L600" i="20"/>
  <c r="H603" i="23"/>
  <c r="K603" i="23" s="1"/>
  <c r="K601" i="20"/>
  <c r="L601" i="20"/>
  <c r="I234" i="20"/>
  <c r="I107" i="20" s="1"/>
  <c r="D7" i="20"/>
  <c r="H234" i="20"/>
  <c r="J234" i="20" s="1"/>
  <c r="H566" i="20"/>
  <c r="J567" i="20"/>
  <c r="C30" i="20"/>
  <c r="C10" i="20" s="1"/>
  <c r="H108" i="20"/>
  <c r="J109" i="20"/>
  <c r="C108" i="20"/>
  <c r="C565" i="20"/>
  <c r="C599" i="20"/>
  <c r="C234" i="20"/>
  <c r="H11" i="20"/>
  <c r="J23" i="20"/>
  <c r="I10" i="20"/>
  <c r="I9" i="20" s="1"/>
  <c r="J30" i="20"/>
  <c r="H598" i="20"/>
  <c r="G233" i="19"/>
  <c r="G227" i="19"/>
  <c r="G226" i="19"/>
  <c r="G222" i="19"/>
  <c r="G369" i="19"/>
  <c r="G365" i="19"/>
  <c r="G361" i="19"/>
  <c r="G360" i="19"/>
  <c r="G252" i="19"/>
  <c r="G248" i="19"/>
  <c r="G246" i="19"/>
  <c r="G242" i="19"/>
  <c r="G239" i="19"/>
  <c r="G268" i="19"/>
  <c r="G585" i="19"/>
  <c r="G582" i="19"/>
  <c r="G580" i="19"/>
  <c r="G577" i="19"/>
  <c r="G576" i="19"/>
  <c r="G319" i="19"/>
  <c r="G315" i="19"/>
  <c r="G313" i="19"/>
  <c r="G309" i="19"/>
  <c r="G308" i="19"/>
  <c r="G571" i="19"/>
  <c r="G566" i="19"/>
  <c r="G568" i="19"/>
  <c r="G564" i="19"/>
  <c r="G561" i="19"/>
  <c r="G560" i="19"/>
  <c r="G513" i="19"/>
  <c r="G509" i="19"/>
  <c r="G505" i="19"/>
  <c r="G162" i="19"/>
  <c r="G165" i="19"/>
  <c r="G303" i="19"/>
  <c r="G299" i="19"/>
  <c r="G295" i="19"/>
  <c r="G294" i="19"/>
  <c r="M603" i="23" l="1"/>
  <c r="L603" i="23"/>
  <c r="M602" i="23"/>
  <c r="L602" i="23"/>
  <c r="I8" i="20"/>
  <c r="I7" i="20" s="1"/>
  <c r="H565" i="20"/>
  <c r="J565" i="20" s="1"/>
  <c r="J566" i="20"/>
  <c r="C598" i="20"/>
  <c r="H597" i="20"/>
  <c r="J108" i="20"/>
  <c r="H10" i="20"/>
  <c r="J11" i="20"/>
  <c r="C9" i="20"/>
  <c r="C107" i="20"/>
  <c r="G664" i="19"/>
  <c r="H107" i="20" l="1"/>
  <c r="J107" i="20" s="1"/>
  <c r="H596" i="20"/>
  <c r="H9" i="20"/>
  <c r="J10" i="20"/>
  <c r="C597" i="20"/>
  <c r="C8" i="20"/>
  <c r="G661" i="19"/>
  <c r="C596" i="20" l="1"/>
  <c r="C7" i="20" s="1"/>
  <c r="H8" i="20"/>
  <c r="J9" i="20"/>
  <c r="H593" i="19"/>
  <c r="H609" i="19"/>
  <c r="H601" i="19"/>
  <c r="H621" i="19"/>
  <c r="H605" i="19"/>
  <c r="H617" i="19"/>
  <c r="H7" i="20" l="1"/>
  <c r="J8" i="20"/>
  <c r="F734" i="19"/>
  <c r="F733" i="19"/>
  <c r="F732" i="19"/>
  <c r="F731" i="19"/>
  <c r="I731" i="19" s="1"/>
  <c r="K731" i="19" s="1"/>
  <c r="F730" i="19"/>
  <c r="F729" i="19"/>
  <c r="I729" i="19" s="1"/>
  <c r="J729" i="19" s="1"/>
  <c r="F728" i="19"/>
  <c r="F727" i="19"/>
  <c r="F726" i="19"/>
  <c r="F725" i="19"/>
  <c r="F724" i="19"/>
  <c r="I724" i="19" s="1"/>
  <c r="J724" i="19" s="1"/>
  <c r="F723" i="19"/>
  <c r="F722" i="19"/>
  <c r="F721" i="19"/>
  <c r="I721" i="19" s="1"/>
  <c r="F720" i="19"/>
  <c r="I720" i="19" s="1"/>
  <c r="F719" i="19"/>
  <c r="I719" i="19" s="1"/>
  <c r="J719" i="19" s="1"/>
  <c r="F718" i="19"/>
  <c r="I718" i="19" s="1"/>
  <c r="J718" i="19" s="1"/>
  <c r="F717" i="19"/>
  <c r="F716" i="19"/>
  <c r="F715" i="19"/>
  <c r="I715" i="19" s="1"/>
  <c r="J715" i="19" s="1"/>
  <c r="F714" i="19"/>
  <c r="F713" i="19"/>
  <c r="F712" i="19"/>
  <c r="F711" i="19"/>
  <c r="I711" i="19" s="1"/>
  <c r="J711" i="19" s="1"/>
  <c r="F710" i="19"/>
  <c r="F709" i="19"/>
  <c r="F708" i="19"/>
  <c r="F707" i="19"/>
  <c r="I707" i="19" s="1"/>
  <c r="F706" i="19"/>
  <c r="I706" i="19" s="1"/>
  <c r="J706" i="19" s="1"/>
  <c r="F705" i="19"/>
  <c r="I705" i="19" s="1"/>
  <c r="F704" i="19"/>
  <c r="F703" i="19"/>
  <c r="F702" i="19"/>
  <c r="I702" i="19" s="1"/>
  <c r="F701" i="19"/>
  <c r="I701" i="19" s="1"/>
  <c r="F700" i="19"/>
  <c r="F699" i="19"/>
  <c r="I699" i="19" s="1"/>
  <c r="K699" i="19" s="1"/>
  <c r="F698" i="19"/>
  <c r="F697" i="19"/>
  <c r="I697" i="19" s="1"/>
  <c r="F696" i="19"/>
  <c r="F695" i="19"/>
  <c r="F694" i="19"/>
  <c r="I694" i="19" s="1"/>
  <c r="J694" i="19" s="1"/>
  <c r="F693" i="19"/>
  <c r="I693" i="19" s="1"/>
  <c r="J693" i="19" s="1"/>
  <c r="F692" i="19"/>
  <c r="I692" i="19" s="1"/>
  <c r="F691" i="19"/>
  <c r="I691" i="19" s="1"/>
  <c r="J691" i="19" s="1"/>
  <c r="F690" i="19"/>
  <c r="F689" i="19"/>
  <c r="F688" i="19"/>
  <c r="I688" i="19" s="1"/>
  <c r="J688" i="19" s="1"/>
  <c r="F687" i="19"/>
  <c r="I687" i="19" s="1"/>
  <c r="F686" i="19"/>
  <c r="F685" i="19"/>
  <c r="F684" i="19"/>
  <c r="I684" i="19" s="1"/>
  <c r="F683" i="19"/>
  <c r="I683" i="19" s="1"/>
  <c r="J683" i="19" s="1"/>
  <c r="F679" i="19"/>
  <c r="F678" i="19"/>
  <c r="F677" i="19"/>
  <c r="F676" i="19"/>
  <c r="F675" i="19"/>
  <c r="I675" i="19" s="1"/>
  <c r="F674" i="19"/>
  <c r="F673" i="19"/>
  <c r="F672" i="19"/>
  <c r="I672" i="19" s="1"/>
  <c r="F671" i="19"/>
  <c r="I671" i="19" s="1"/>
  <c r="J671" i="19" s="1"/>
  <c r="F670" i="19"/>
  <c r="F669" i="19"/>
  <c r="I669" i="19" s="1"/>
  <c r="F668" i="19"/>
  <c r="I668" i="19" s="1"/>
  <c r="K668" i="19" s="1"/>
  <c r="F667" i="19"/>
  <c r="F666" i="19"/>
  <c r="I666" i="19" s="1"/>
  <c r="F665" i="19"/>
  <c r="F664" i="19"/>
  <c r="F663" i="19"/>
  <c r="F662" i="19"/>
  <c r="I662" i="19" s="1"/>
  <c r="F661" i="19"/>
  <c r="I661" i="19" s="1"/>
  <c r="J661" i="19" s="1"/>
  <c r="F660" i="19"/>
  <c r="I660" i="19" s="1"/>
  <c r="J660" i="19" s="1"/>
  <c r="F659" i="19"/>
  <c r="I659" i="19" s="1"/>
  <c r="J659" i="19" s="1"/>
  <c r="F658" i="19"/>
  <c r="F657" i="19"/>
  <c r="I657" i="19" s="1"/>
  <c r="J657" i="19" s="1"/>
  <c r="F656" i="19"/>
  <c r="F655" i="19"/>
  <c r="F654" i="19"/>
  <c r="F652" i="19"/>
  <c r="F651" i="19"/>
  <c r="I651" i="19" s="1"/>
  <c r="K651" i="19" s="1"/>
  <c r="F650" i="19"/>
  <c r="F649" i="19"/>
  <c r="F648" i="19"/>
  <c r="F647" i="19"/>
  <c r="I647" i="19" s="1"/>
  <c r="F646" i="19"/>
  <c r="F645" i="19"/>
  <c r="I645" i="19" s="1"/>
  <c r="F644" i="19"/>
  <c r="I644" i="19" s="1"/>
  <c r="F643" i="19"/>
  <c r="F642" i="19"/>
  <c r="F641" i="19"/>
  <c r="F640" i="19"/>
  <c r="F639" i="19"/>
  <c r="I639" i="19" s="1"/>
  <c r="F638" i="19"/>
  <c r="F637" i="19"/>
  <c r="I637" i="19" s="1"/>
  <c r="K637" i="19" s="1"/>
  <c r="F636" i="19"/>
  <c r="I636" i="19" s="1"/>
  <c r="K636" i="19" s="1"/>
  <c r="F635" i="19"/>
  <c r="I635" i="19" s="1"/>
  <c r="F634" i="19"/>
  <c r="F633" i="19"/>
  <c r="F632" i="19"/>
  <c r="I632" i="19" s="1"/>
  <c r="F631" i="19"/>
  <c r="I631" i="19" s="1"/>
  <c r="F630" i="19"/>
  <c r="F629" i="19"/>
  <c r="F628" i="19"/>
  <c r="F627" i="19"/>
  <c r="I627" i="19" s="1"/>
  <c r="F626" i="19"/>
  <c r="I626" i="19" s="1"/>
  <c r="K626" i="19" s="1"/>
  <c r="F625" i="19"/>
  <c r="I625" i="19" s="1"/>
  <c r="F624" i="19"/>
  <c r="F623" i="19"/>
  <c r="I623" i="19" s="1"/>
  <c r="F622" i="19"/>
  <c r="F621" i="19"/>
  <c r="F620" i="19"/>
  <c r="F619" i="19"/>
  <c r="I619" i="19" s="1"/>
  <c r="F618" i="19"/>
  <c r="I618" i="19" s="1"/>
  <c r="F617" i="19"/>
  <c r="F616" i="19"/>
  <c r="F615" i="19"/>
  <c r="I615" i="19" s="1"/>
  <c r="F614" i="19"/>
  <c r="F613" i="19"/>
  <c r="I613" i="19" s="1"/>
  <c r="K613" i="19" s="1"/>
  <c r="F612" i="19"/>
  <c r="F611" i="19"/>
  <c r="I611" i="19" s="1"/>
  <c r="F610" i="19"/>
  <c r="F609" i="19"/>
  <c r="F608" i="19"/>
  <c r="F607" i="19"/>
  <c r="I607" i="19" s="1"/>
  <c r="J607" i="19" s="1"/>
  <c r="F606" i="19"/>
  <c r="F605" i="19"/>
  <c r="F604" i="19"/>
  <c r="F603" i="19"/>
  <c r="I603" i="19" s="1"/>
  <c r="F602" i="19"/>
  <c r="I602" i="19" s="1"/>
  <c r="F601" i="19"/>
  <c r="I601" i="19" s="1"/>
  <c r="F600" i="19"/>
  <c r="F599" i="19"/>
  <c r="I599" i="19" s="1"/>
  <c r="F598" i="19"/>
  <c r="F597" i="19"/>
  <c r="I597" i="19" s="1"/>
  <c r="F596" i="19"/>
  <c r="F595" i="19"/>
  <c r="I595" i="19" s="1"/>
  <c r="K595" i="19" s="1"/>
  <c r="F594" i="19"/>
  <c r="F593" i="19"/>
  <c r="F592" i="19"/>
  <c r="F591" i="19"/>
  <c r="F590" i="19"/>
  <c r="F585" i="19"/>
  <c r="I585" i="19" s="1"/>
  <c r="F584" i="19"/>
  <c r="F583" i="19"/>
  <c r="F582" i="19"/>
  <c r="F581" i="19"/>
  <c r="F580" i="19"/>
  <c r="F579" i="19"/>
  <c r="F578" i="19"/>
  <c r="F577" i="19"/>
  <c r="I577" i="19" s="1"/>
  <c r="K577" i="19" s="1"/>
  <c r="F576" i="19"/>
  <c r="F575" i="19"/>
  <c r="F574" i="19"/>
  <c r="F573" i="19"/>
  <c r="F572" i="19"/>
  <c r="F571" i="19"/>
  <c r="I571" i="19" s="1"/>
  <c r="K571" i="19" s="1"/>
  <c r="F570" i="19"/>
  <c r="F569" i="19"/>
  <c r="F568" i="19"/>
  <c r="F567" i="19"/>
  <c r="F566" i="19"/>
  <c r="I566" i="19" s="1"/>
  <c r="F565" i="19"/>
  <c r="F564" i="19"/>
  <c r="I564" i="19" s="1"/>
  <c r="K564" i="19" s="1"/>
  <c r="F563" i="19"/>
  <c r="F562" i="19"/>
  <c r="F561" i="19"/>
  <c r="I561" i="19" s="1"/>
  <c r="J561" i="19" s="1"/>
  <c r="F560" i="19"/>
  <c r="F559" i="19"/>
  <c r="F558" i="19"/>
  <c r="F557" i="19"/>
  <c r="F556" i="19"/>
  <c r="F555" i="19"/>
  <c r="F554" i="19"/>
  <c r="I554" i="19" s="1"/>
  <c r="F553" i="19"/>
  <c r="F552" i="19"/>
  <c r="F551" i="19"/>
  <c r="F550" i="19"/>
  <c r="F549" i="19"/>
  <c r="F548" i="19"/>
  <c r="I548" i="19" s="1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I534" i="19" s="1"/>
  <c r="F533" i="19"/>
  <c r="I533" i="19" s="1"/>
  <c r="J533" i="19" s="1"/>
  <c r="F532" i="19"/>
  <c r="F531" i="19"/>
  <c r="I531" i="19" s="1"/>
  <c r="F530" i="19"/>
  <c r="F529" i="19"/>
  <c r="F528" i="19"/>
  <c r="I528" i="19" s="1"/>
  <c r="F527" i="19"/>
  <c r="F526" i="19"/>
  <c r="F525" i="19"/>
  <c r="F524" i="19"/>
  <c r="I524" i="19" s="1"/>
  <c r="F523" i="19"/>
  <c r="F522" i="19"/>
  <c r="F521" i="19"/>
  <c r="I521" i="19" s="1"/>
  <c r="F520" i="19"/>
  <c r="F519" i="19"/>
  <c r="F518" i="19"/>
  <c r="I518" i="19" s="1"/>
  <c r="F517" i="19"/>
  <c r="F516" i="19"/>
  <c r="F515" i="19"/>
  <c r="F514" i="19"/>
  <c r="F513" i="19"/>
  <c r="I513" i="19" s="1"/>
  <c r="F512" i="19"/>
  <c r="F511" i="19"/>
  <c r="F510" i="19"/>
  <c r="F509" i="19"/>
  <c r="F508" i="19"/>
  <c r="F507" i="19"/>
  <c r="F506" i="19"/>
  <c r="F505" i="19"/>
  <c r="I505" i="19" s="1"/>
  <c r="F504" i="19"/>
  <c r="F503" i="19"/>
  <c r="F502" i="19"/>
  <c r="F501" i="19"/>
  <c r="F500" i="19"/>
  <c r="I500" i="19" s="1"/>
  <c r="F499" i="19"/>
  <c r="F498" i="19"/>
  <c r="F497" i="19"/>
  <c r="F496" i="19"/>
  <c r="F495" i="19"/>
  <c r="F494" i="19"/>
  <c r="F493" i="19"/>
  <c r="F492" i="19"/>
  <c r="I492" i="19" s="1"/>
  <c r="K492" i="19" s="1"/>
  <c r="F491" i="19"/>
  <c r="I491" i="19" s="1"/>
  <c r="F490" i="19"/>
  <c r="F489" i="19"/>
  <c r="F488" i="19"/>
  <c r="F487" i="19"/>
  <c r="F486" i="19"/>
  <c r="F485" i="19"/>
  <c r="F484" i="19"/>
  <c r="F483" i="19"/>
  <c r="F482" i="19"/>
  <c r="F481" i="19"/>
  <c r="F480" i="19"/>
  <c r="F479" i="19"/>
  <c r="F478" i="19"/>
  <c r="I478" i="19" s="1"/>
  <c r="F477" i="19"/>
  <c r="I477" i="19" s="1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I464" i="19" s="1"/>
  <c r="F463" i="19"/>
  <c r="F462" i="19"/>
  <c r="I462" i="19" s="1"/>
  <c r="F461" i="19"/>
  <c r="I461" i="19" s="1"/>
  <c r="K461" i="19" s="1"/>
  <c r="F460" i="19"/>
  <c r="F459" i="19"/>
  <c r="F458" i="19"/>
  <c r="F457" i="19"/>
  <c r="F456" i="19"/>
  <c r="I456" i="19" s="1"/>
  <c r="K456" i="19" s="1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I444" i="19" s="1"/>
  <c r="F443" i="19"/>
  <c r="I443" i="19" s="1"/>
  <c r="K443" i="19" s="1"/>
  <c r="F442" i="19"/>
  <c r="F441" i="19"/>
  <c r="F440" i="19"/>
  <c r="F439" i="19"/>
  <c r="F438" i="19"/>
  <c r="I438" i="19" s="1"/>
  <c r="F437" i="19"/>
  <c r="F436" i="19"/>
  <c r="F435" i="19"/>
  <c r="F434" i="19"/>
  <c r="F433" i="19"/>
  <c r="F432" i="19"/>
  <c r="F431" i="19"/>
  <c r="F430" i="19"/>
  <c r="I430" i="19" s="1"/>
  <c r="J430" i="19" s="1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I415" i="19" s="1"/>
  <c r="F414" i="19"/>
  <c r="I414" i="19" s="1"/>
  <c r="F413" i="19"/>
  <c r="I413" i="19" s="1"/>
  <c r="F412" i="19"/>
  <c r="F411" i="19"/>
  <c r="F410" i="19"/>
  <c r="I410" i="19" s="1"/>
  <c r="F409" i="19"/>
  <c r="I409" i="19" s="1"/>
  <c r="K409" i="19" s="1"/>
  <c r="F408" i="19"/>
  <c r="F407" i="19"/>
  <c r="F406" i="19"/>
  <c r="F405" i="19"/>
  <c r="F404" i="19"/>
  <c r="F403" i="19"/>
  <c r="F402" i="19"/>
  <c r="I402" i="19" s="1"/>
  <c r="K402" i="19" s="1"/>
  <c r="F401" i="19"/>
  <c r="F400" i="19"/>
  <c r="F399" i="19"/>
  <c r="F398" i="19"/>
  <c r="F397" i="19"/>
  <c r="F396" i="19"/>
  <c r="F395" i="19"/>
  <c r="F394" i="19"/>
  <c r="F393" i="19"/>
  <c r="I393" i="19" s="1"/>
  <c r="K393" i="19" s="1"/>
  <c r="F392" i="19"/>
  <c r="F391" i="19"/>
  <c r="I391" i="19" s="1"/>
  <c r="F390" i="19"/>
  <c r="F389" i="19"/>
  <c r="F388" i="19"/>
  <c r="F387" i="19"/>
  <c r="I387" i="19" s="1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I374" i="19" s="1"/>
  <c r="K374" i="19" s="1"/>
  <c r="F373" i="19"/>
  <c r="F372" i="19"/>
  <c r="F371" i="19"/>
  <c r="F370" i="19"/>
  <c r="F369" i="19"/>
  <c r="F368" i="19"/>
  <c r="F367" i="19"/>
  <c r="F366" i="19"/>
  <c r="F365" i="19"/>
  <c r="I365" i="19" s="1"/>
  <c r="F364" i="19"/>
  <c r="F363" i="19"/>
  <c r="F362" i="19"/>
  <c r="F361" i="19"/>
  <c r="I361" i="19" s="1"/>
  <c r="F360" i="19"/>
  <c r="F359" i="19"/>
  <c r="F358" i="19"/>
  <c r="F357" i="19"/>
  <c r="F356" i="19"/>
  <c r="F355" i="19"/>
  <c r="F354" i="19"/>
  <c r="F353" i="19"/>
  <c r="F352" i="19"/>
  <c r="F351" i="19"/>
  <c r="I351" i="19" s="1"/>
  <c r="F350" i="19"/>
  <c r="F349" i="19"/>
  <c r="F348" i="19"/>
  <c r="F347" i="19"/>
  <c r="F346" i="19"/>
  <c r="F345" i="19"/>
  <c r="F344" i="19"/>
  <c r="F343" i="19"/>
  <c r="F342" i="19"/>
  <c r="F341" i="19"/>
  <c r="F340" i="19"/>
  <c r="I340" i="19" s="1"/>
  <c r="K340" i="19" s="1"/>
  <c r="F339" i="19"/>
  <c r="F338" i="19"/>
  <c r="F337" i="19"/>
  <c r="F336" i="19"/>
  <c r="F335" i="19"/>
  <c r="I335" i="19" s="1"/>
  <c r="F334" i="19"/>
  <c r="F333" i="19"/>
  <c r="F332" i="19"/>
  <c r="F331" i="19"/>
  <c r="I331" i="19" s="1"/>
  <c r="F330" i="19"/>
  <c r="F329" i="19"/>
  <c r="I329" i="19" s="1"/>
  <c r="F328" i="19"/>
  <c r="F327" i="19"/>
  <c r="F326" i="19"/>
  <c r="F325" i="19"/>
  <c r="I325" i="19" s="1"/>
  <c r="F324" i="19"/>
  <c r="F323" i="19"/>
  <c r="F322" i="19"/>
  <c r="F321" i="19"/>
  <c r="F320" i="19"/>
  <c r="F319" i="19"/>
  <c r="I319" i="19" s="1"/>
  <c r="F318" i="19"/>
  <c r="F317" i="19"/>
  <c r="F316" i="19"/>
  <c r="F315" i="19"/>
  <c r="F314" i="19"/>
  <c r="F313" i="19"/>
  <c r="I313" i="19" s="1"/>
  <c r="F312" i="19"/>
  <c r="F311" i="19"/>
  <c r="F310" i="19"/>
  <c r="F309" i="19"/>
  <c r="I309" i="19" s="1"/>
  <c r="J309" i="19" s="1"/>
  <c r="F308" i="19"/>
  <c r="F307" i="19"/>
  <c r="F306" i="19"/>
  <c r="F305" i="19"/>
  <c r="F304" i="19"/>
  <c r="F303" i="19"/>
  <c r="F302" i="19"/>
  <c r="F301" i="19"/>
  <c r="F300" i="19"/>
  <c r="F299" i="19"/>
  <c r="I299" i="19" s="1"/>
  <c r="F298" i="19"/>
  <c r="F297" i="19"/>
  <c r="F296" i="19"/>
  <c r="F295" i="19"/>
  <c r="I295" i="19" s="1"/>
  <c r="F294" i="19"/>
  <c r="I294" i="19" s="1"/>
  <c r="K294" i="19" s="1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I280" i="19" s="1"/>
  <c r="J280" i="19" s="1"/>
  <c r="F279" i="19"/>
  <c r="F278" i="19"/>
  <c r="F277" i="19"/>
  <c r="F276" i="19"/>
  <c r="F275" i="19"/>
  <c r="I275" i="19" s="1"/>
  <c r="J275" i="19" s="1"/>
  <c r="F274" i="19"/>
  <c r="F273" i="19"/>
  <c r="F272" i="19"/>
  <c r="F271" i="19"/>
  <c r="I271" i="19" s="1"/>
  <c r="K271" i="19" s="1"/>
  <c r="F270" i="19"/>
  <c r="F269" i="19"/>
  <c r="I269" i="19" s="1"/>
  <c r="J269" i="19" s="1"/>
  <c r="F268" i="19"/>
  <c r="F267" i="19"/>
  <c r="I267" i="19" s="1"/>
  <c r="K267" i="19" s="1"/>
  <c r="F266" i="19"/>
  <c r="F265" i="19"/>
  <c r="F264" i="19"/>
  <c r="F263" i="19"/>
  <c r="F262" i="19"/>
  <c r="I262" i="19" s="1"/>
  <c r="F261" i="19"/>
  <c r="F260" i="19"/>
  <c r="I260" i="19" s="1"/>
  <c r="K260" i="19" s="1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I248" i="19" s="1"/>
  <c r="J248" i="19" s="1"/>
  <c r="F247" i="19"/>
  <c r="F246" i="19"/>
  <c r="F245" i="19"/>
  <c r="F244" i="19"/>
  <c r="F243" i="19"/>
  <c r="F242" i="19"/>
  <c r="I242" i="19" s="1"/>
  <c r="J242" i="19" s="1"/>
  <c r="F241" i="19"/>
  <c r="F240" i="19"/>
  <c r="F239" i="19"/>
  <c r="I239" i="19" s="1"/>
  <c r="F238" i="19"/>
  <c r="F237" i="19"/>
  <c r="F236" i="19"/>
  <c r="F235" i="19"/>
  <c r="F234" i="19"/>
  <c r="F233" i="19"/>
  <c r="I233" i="19" s="1"/>
  <c r="K233" i="19" s="1"/>
  <c r="F232" i="19"/>
  <c r="F231" i="19"/>
  <c r="F230" i="19"/>
  <c r="I230" i="19" s="1"/>
  <c r="F229" i="19"/>
  <c r="F228" i="19"/>
  <c r="F227" i="19"/>
  <c r="I227" i="19" s="1"/>
  <c r="F226" i="19"/>
  <c r="F225" i="19"/>
  <c r="F224" i="19"/>
  <c r="F223" i="19"/>
  <c r="I223" i="19" s="1"/>
  <c r="F222" i="19"/>
  <c r="I222" i="19" s="1"/>
  <c r="J222" i="19" s="1"/>
  <c r="F221" i="19"/>
  <c r="F220" i="19"/>
  <c r="F219" i="19"/>
  <c r="F218" i="19"/>
  <c r="F217" i="19"/>
  <c r="F216" i="19"/>
  <c r="I216" i="19" s="1"/>
  <c r="J216" i="19" s="1"/>
  <c r="F215" i="19"/>
  <c r="I215" i="19" s="1"/>
  <c r="J215" i="19" s="1"/>
  <c r="F214" i="19"/>
  <c r="F213" i="19"/>
  <c r="F212" i="19"/>
  <c r="F211" i="19"/>
  <c r="I211" i="19" s="1"/>
  <c r="F210" i="19"/>
  <c r="I210" i="19" s="1"/>
  <c r="F209" i="19"/>
  <c r="I209" i="19" s="1"/>
  <c r="F208" i="19"/>
  <c r="I208" i="19" s="1"/>
  <c r="F207" i="19"/>
  <c r="I207" i="19" s="1"/>
  <c r="F206" i="19"/>
  <c r="F205" i="19"/>
  <c r="I205" i="19" s="1"/>
  <c r="K205" i="19" s="1"/>
  <c r="F204" i="19"/>
  <c r="I204" i="19" s="1"/>
  <c r="K204" i="19" s="1"/>
  <c r="F203" i="19"/>
  <c r="I203" i="19" s="1"/>
  <c r="K203" i="19" s="1"/>
  <c r="F202" i="19"/>
  <c r="F201" i="19"/>
  <c r="I201" i="19" s="1"/>
  <c r="K201" i="19" s="1"/>
  <c r="F200" i="19"/>
  <c r="I200" i="19" s="1"/>
  <c r="K200" i="19" s="1"/>
  <c r="F199" i="19"/>
  <c r="F198" i="19"/>
  <c r="F197" i="19"/>
  <c r="I197" i="19" s="1"/>
  <c r="K197" i="19" s="1"/>
  <c r="F196" i="19"/>
  <c r="I196" i="19" s="1"/>
  <c r="J196" i="19" s="1"/>
  <c r="F195" i="19"/>
  <c r="F194" i="19"/>
  <c r="F193" i="19"/>
  <c r="F192" i="19"/>
  <c r="F191" i="19"/>
  <c r="I191" i="19" s="1"/>
  <c r="J191" i="19" s="1"/>
  <c r="F190" i="19"/>
  <c r="F189" i="19"/>
  <c r="I189" i="19" s="1"/>
  <c r="F188" i="19"/>
  <c r="F187" i="19"/>
  <c r="F186" i="19"/>
  <c r="F185" i="19"/>
  <c r="I185" i="19" s="1"/>
  <c r="K185" i="19" s="1"/>
  <c r="F184" i="19"/>
  <c r="I184" i="19" s="1"/>
  <c r="K184" i="19" s="1"/>
  <c r="F183" i="19"/>
  <c r="I183" i="19" s="1"/>
  <c r="K183" i="19" s="1"/>
  <c r="F182" i="19"/>
  <c r="F181" i="19"/>
  <c r="F180" i="19"/>
  <c r="F179" i="19"/>
  <c r="I179" i="19" s="1"/>
  <c r="F178" i="19"/>
  <c r="F177" i="19"/>
  <c r="F176" i="19"/>
  <c r="I176" i="19" s="1"/>
  <c r="J176" i="19" s="1"/>
  <c r="F175" i="19"/>
  <c r="F174" i="19"/>
  <c r="F173" i="19"/>
  <c r="I173" i="19" s="1"/>
  <c r="F172" i="19"/>
  <c r="I172" i="19" s="1"/>
  <c r="F171" i="19"/>
  <c r="I171" i="19" s="1"/>
  <c r="F170" i="19"/>
  <c r="F169" i="19"/>
  <c r="I169" i="19" s="1"/>
  <c r="F168" i="19"/>
  <c r="F167" i="19"/>
  <c r="F166" i="19"/>
  <c r="F165" i="19"/>
  <c r="F164" i="19"/>
  <c r="F163" i="19"/>
  <c r="F162" i="19"/>
  <c r="I162" i="19" s="1"/>
  <c r="K162" i="19" s="1"/>
  <c r="F161" i="19"/>
  <c r="F160" i="19"/>
  <c r="F159" i="19"/>
  <c r="F158" i="19"/>
  <c r="F157" i="19"/>
  <c r="F156" i="19"/>
  <c r="F155" i="19"/>
  <c r="I155" i="19" s="1"/>
  <c r="K155" i="19" s="1"/>
  <c r="F154" i="19"/>
  <c r="F153" i="19"/>
  <c r="F152" i="19"/>
  <c r="F151" i="19"/>
  <c r="F150" i="19"/>
  <c r="I150" i="19" s="1"/>
  <c r="K150" i="19" s="1"/>
  <c r="F149" i="19"/>
  <c r="F148" i="19"/>
  <c r="F147" i="19"/>
  <c r="F146" i="19"/>
  <c r="F145" i="19"/>
  <c r="I145" i="19" s="1"/>
  <c r="F144" i="19"/>
  <c r="F143" i="19"/>
  <c r="F142" i="19"/>
  <c r="F141" i="19"/>
  <c r="I141" i="19" s="1"/>
  <c r="K141" i="19" s="1"/>
  <c r="F140" i="19"/>
  <c r="F139" i="19"/>
  <c r="F138" i="19"/>
  <c r="F137" i="19"/>
  <c r="I137" i="19" s="1"/>
  <c r="K137" i="19" s="1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I113" i="19" s="1"/>
  <c r="K113" i="19" s="1"/>
  <c r="F112" i="19"/>
  <c r="F111" i="19"/>
  <c r="F110" i="19"/>
  <c r="F109" i="19"/>
  <c r="F108" i="19"/>
  <c r="F107" i="19"/>
  <c r="F106" i="19"/>
  <c r="I106" i="19" s="1"/>
  <c r="J106" i="19" s="1"/>
  <c r="F105" i="19"/>
  <c r="I105" i="19" s="1"/>
  <c r="J105" i="19" s="1"/>
  <c r="F104" i="19"/>
  <c r="F103" i="19"/>
  <c r="F102" i="19"/>
  <c r="F101" i="19"/>
  <c r="I101" i="19" s="1"/>
  <c r="K101" i="19" s="1"/>
  <c r="F100" i="19"/>
  <c r="I100" i="19" s="1"/>
  <c r="K100" i="19" s="1"/>
  <c r="F99" i="19"/>
  <c r="I99" i="19" s="1"/>
  <c r="K99" i="19" s="1"/>
  <c r="F98" i="19"/>
  <c r="F97" i="19"/>
  <c r="I97" i="19" s="1"/>
  <c r="K97" i="19" s="1"/>
  <c r="F96" i="19"/>
  <c r="I96" i="19" s="1"/>
  <c r="K96" i="19" s="1"/>
  <c r="F95" i="19"/>
  <c r="I95" i="19" s="1"/>
  <c r="K95" i="19" s="1"/>
  <c r="F94" i="19"/>
  <c r="F93" i="19"/>
  <c r="F92" i="19"/>
  <c r="I92" i="19" s="1"/>
  <c r="K92" i="19" s="1"/>
  <c r="F91" i="19"/>
  <c r="F90" i="19"/>
  <c r="F89" i="19"/>
  <c r="F88" i="19"/>
  <c r="F87" i="19"/>
  <c r="F86" i="19"/>
  <c r="F85" i="19"/>
  <c r="F84" i="19"/>
  <c r="I84" i="19" s="1"/>
  <c r="F83" i="19"/>
  <c r="I83" i="19" s="1"/>
  <c r="F82" i="19"/>
  <c r="I82" i="19" s="1"/>
  <c r="F81" i="19"/>
  <c r="F80" i="19"/>
  <c r="I80" i="19" s="1"/>
  <c r="K80" i="19" s="1"/>
  <c r="F79" i="19"/>
  <c r="F78" i="19"/>
  <c r="F77" i="19"/>
  <c r="I77" i="19" s="1"/>
  <c r="F76" i="19"/>
  <c r="F75" i="19"/>
  <c r="I75" i="19" s="1"/>
  <c r="F74" i="19"/>
  <c r="F73" i="19"/>
  <c r="I73" i="19" s="1"/>
  <c r="K73" i="19" s="1"/>
  <c r="F72" i="19"/>
  <c r="F71" i="19"/>
  <c r="F70" i="19"/>
  <c r="F69" i="19"/>
  <c r="I69" i="19" s="1"/>
  <c r="F68" i="19"/>
  <c r="F67" i="19"/>
  <c r="F66" i="19"/>
  <c r="F65" i="19"/>
  <c r="F64" i="19"/>
  <c r="I64" i="19" s="1"/>
  <c r="J64" i="19" s="1"/>
  <c r="F63" i="19"/>
  <c r="I63" i="19" s="1"/>
  <c r="F62" i="19"/>
  <c r="I62" i="19" s="1"/>
  <c r="K62" i="19" s="1"/>
  <c r="F61" i="19"/>
  <c r="F60" i="19"/>
  <c r="F59" i="19"/>
  <c r="F58" i="19"/>
  <c r="F57" i="19"/>
  <c r="F56" i="19"/>
  <c r="F55" i="19"/>
  <c r="I55" i="19" s="1"/>
  <c r="K55" i="19" s="1"/>
  <c r="F54" i="19"/>
  <c r="F53" i="19"/>
  <c r="I53" i="19" s="1"/>
  <c r="K53" i="19" s="1"/>
  <c r="F52" i="19"/>
  <c r="I52" i="19" s="1"/>
  <c r="K52" i="19" s="1"/>
  <c r="F51" i="19"/>
  <c r="I51" i="19" s="1"/>
  <c r="J51" i="19" s="1"/>
  <c r="F50" i="19"/>
  <c r="F49" i="19"/>
  <c r="F48" i="19"/>
  <c r="I48" i="19" s="1"/>
  <c r="F47" i="19"/>
  <c r="I47" i="19" s="1"/>
  <c r="F46" i="19"/>
  <c r="F45" i="19"/>
  <c r="F44" i="19"/>
  <c r="F43" i="19"/>
  <c r="F42" i="19"/>
  <c r="F41" i="19"/>
  <c r="F40" i="19"/>
  <c r="I40" i="19" s="1"/>
  <c r="F39" i="19"/>
  <c r="I39" i="19" s="1"/>
  <c r="F38" i="19"/>
  <c r="F37" i="19"/>
  <c r="F36" i="19"/>
  <c r="F35" i="19"/>
  <c r="I35" i="19" s="1"/>
  <c r="F34" i="19"/>
  <c r="F33" i="19"/>
  <c r="F32" i="19"/>
  <c r="F31" i="19"/>
  <c r="F30" i="19"/>
  <c r="F29" i="19"/>
  <c r="I29" i="19" s="1"/>
  <c r="J29" i="19" s="1"/>
  <c r="F28" i="19"/>
  <c r="F27" i="19"/>
  <c r="I27" i="19" s="1"/>
  <c r="F26" i="19"/>
  <c r="F25" i="19"/>
  <c r="F24" i="19"/>
  <c r="F23" i="19"/>
  <c r="F22" i="19"/>
  <c r="F21" i="19"/>
  <c r="I21" i="19" s="1"/>
  <c r="F20" i="19"/>
  <c r="F19" i="19"/>
  <c r="I19" i="19" s="1"/>
  <c r="F18" i="19"/>
  <c r="I18" i="19" s="1"/>
  <c r="F17" i="19"/>
  <c r="F16" i="19"/>
  <c r="F15" i="19"/>
  <c r="F14" i="19"/>
  <c r="F13" i="19"/>
  <c r="F12" i="19"/>
  <c r="F11" i="19"/>
  <c r="F10" i="19"/>
  <c r="F9" i="19"/>
  <c r="F8" i="19"/>
  <c r="C774" i="19"/>
  <c r="H733" i="19"/>
  <c r="H732" i="19" s="1"/>
  <c r="G733" i="19"/>
  <c r="G732" i="19" s="1"/>
  <c r="E733" i="19"/>
  <c r="E732" i="19" s="1"/>
  <c r="D733" i="19"/>
  <c r="D732" i="19" s="1"/>
  <c r="C733" i="19"/>
  <c r="C732" i="19" s="1"/>
  <c r="H730" i="19"/>
  <c r="G730" i="19"/>
  <c r="E730" i="19"/>
  <c r="D730" i="19"/>
  <c r="C730" i="19"/>
  <c r="H728" i="19"/>
  <c r="G728" i="19"/>
  <c r="E728" i="19"/>
  <c r="D728" i="19"/>
  <c r="C728" i="19"/>
  <c r="H726" i="19"/>
  <c r="E726" i="19"/>
  <c r="D726" i="19"/>
  <c r="C726" i="19"/>
  <c r="D725" i="19"/>
  <c r="H723" i="19"/>
  <c r="H722" i="19" s="1"/>
  <c r="G723" i="19"/>
  <c r="G722" i="19" s="1"/>
  <c r="E722" i="19"/>
  <c r="D723" i="19"/>
  <c r="D722" i="19" s="1"/>
  <c r="C723" i="19"/>
  <c r="H717" i="19"/>
  <c r="H716" i="19" s="1"/>
  <c r="G717" i="19"/>
  <c r="G716" i="19" s="1"/>
  <c r="E717" i="19"/>
  <c r="E716" i="19" s="1"/>
  <c r="D717" i="19"/>
  <c r="D716" i="19" s="1"/>
  <c r="C717" i="19"/>
  <c r="I714" i="19"/>
  <c r="H713" i="19"/>
  <c r="H712" i="19" s="1"/>
  <c r="G713" i="19"/>
  <c r="G712" i="19" s="1"/>
  <c r="E713" i="19"/>
  <c r="E712" i="19" s="1"/>
  <c r="D713" i="19"/>
  <c r="D712" i="19" s="1"/>
  <c r="C713" i="19"/>
  <c r="H710" i="19"/>
  <c r="H709" i="19" s="1"/>
  <c r="G710" i="19"/>
  <c r="G709" i="19" s="1"/>
  <c r="E710" i="19"/>
  <c r="E709" i="19" s="1"/>
  <c r="D710" i="19"/>
  <c r="D709" i="19" s="1"/>
  <c r="C710" i="19"/>
  <c r="I708" i="19"/>
  <c r="H704" i="19"/>
  <c r="G704" i="19"/>
  <c r="G703" i="19" s="1"/>
  <c r="E704" i="19"/>
  <c r="E703" i="19" s="1"/>
  <c r="D704" i="19"/>
  <c r="D703" i="19" s="1"/>
  <c r="C704" i="19"/>
  <c r="H700" i="19"/>
  <c r="E700" i="19"/>
  <c r="D700" i="19"/>
  <c r="C700" i="19"/>
  <c r="H698" i="19"/>
  <c r="G698" i="19"/>
  <c r="E698" i="19"/>
  <c r="D698" i="19"/>
  <c r="C698" i="19"/>
  <c r="H696" i="19"/>
  <c r="G696" i="19"/>
  <c r="E696" i="19"/>
  <c r="D696" i="19"/>
  <c r="C696" i="19"/>
  <c r="H690" i="19"/>
  <c r="H689" i="19" s="1"/>
  <c r="G690" i="19"/>
  <c r="E690" i="19"/>
  <c r="E689" i="19" s="1"/>
  <c r="D690" i="19"/>
  <c r="D689" i="19" s="1"/>
  <c r="C690" i="19"/>
  <c r="H686" i="19"/>
  <c r="H685" i="19" s="1"/>
  <c r="G686" i="19"/>
  <c r="G685" i="19" s="1"/>
  <c r="E686" i="19"/>
  <c r="E685" i="19" s="1"/>
  <c r="D686" i="19"/>
  <c r="D685" i="19" s="1"/>
  <c r="C686" i="19"/>
  <c r="H681" i="19"/>
  <c r="H680" i="19" s="1"/>
  <c r="G681" i="19"/>
  <c r="G680" i="19" s="1"/>
  <c r="E681" i="19"/>
  <c r="E680" i="19" s="1"/>
  <c r="D681" i="19"/>
  <c r="D680" i="19" s="1"/>
  <c r="C681" i="19"/>
  <c r="C680" i="19" s="1"/>
  <c r="H678" i="19"/>
  <c r="G678" i="19"/>
  <c r="E678" i="19"/>
  <c r="D678" i="19"/>
  <c r="C678" i="19"/>
  <c r="I677" i="19"/>
  <c r="J677" i="19" s="1"/>
  <c r="H676" i="19"/>
  <c r="G676" i="19"/>
  <c r="E676" i="19"/>
  <c r="D676" i="19"/>
  <c r="C676" i="19"/>
  <c r="H674" i="19"/>
  <c r="G674" i="19"/>
  <c r="E674" i="19"/>
  <c r="D674" i="19"/>
  <c r="C674" i="19"/>
  <c r="H670" i="19"/>
  <c r="G670" i="19"/>
  <c r="E670" i="19"/>
  <c r="D670" i="19"/>
  <c r="C670" i="19"/>
  <c r="H667" i="19"/>
  <c r="G667" i="19"/>
  <c r="E667" i="19"/>
  <c r="D667" i="19"/>
  <c r="C667" i="19"/>
  <c r="H665" i="19"/>
  <c r="G665" i="19"/>
  <c r="E665" i="19"/>
  <c r="D665" i="19"/>
  <c r="C665" i="19"/>
  <c r="G655" i="19"/>
  <c r="I658" i="19"/>
  <c r="I656" i="19"/>
  <c r="J656" i="19" s="1"/>
  <c r="H655" i="19"/>
  <c r="E655" i="19"/>
  <c r="D655" i="19"/>
  <c r="C655" i="19"/>
  <c r="I650" i="19"/>
  <c r="H649" i="19"/>
  <c r="H648" i="19" s="1"/>
  <c r="G649" i="19"/>
  <c r="G648" i="19" s="1"/>
  <c r="E649" i="19"/>
  <c r="D649" i="19"/>
  <c r="D648" i="19" s="1"/>
  <c r="C649" i="19"/>
  <c r="C648" i="19" s="1"/>
  <c r="E648" i="19"/>
  <c r="H646" i="19"/>
  <c r="G646" i="19"/>
  <c r="E646" i="19"/>
  <c r="D646" i="19"/>
  <c r="C646" i="19"/>
  <c r="H642" i="19"/>
  <c r="G642" i="19"/>
  <c r="E642" i="19"/>
  <c r="D642" i="19"/>
  <c r="C642" i="19"/>
  <c r="I641" i="19"/>
  <c r="I640" i="19"/>
  <c r="H638" i="19"/>
  <c r="G638" i="19"/>
  <c r="E638" i="19"/>
  <c r="D638" i="19"/>
  <c r="C638" i="19"/>
  <c r="H634" i="19"/>
  <c r="H633" i="19" s="1"/>
  <c r="G634" i="19"/>
  <c r="E634" i="19"/>
  <c r="D634" i="19"/>
  <c r="C634" i="19"/>
  <c r="H629" i="19"/>
  <c r="G629" i="19"/>
  <c r="E629" i="19"/>
  <c r="D629" i="19"/>
  <c r="C629" i="19"/>
  <c r="H624" i="19"/>
  <c r="G624" i="19"/>
  <c r="E624" i="19"/>
  <c r="D624" i="19"/>
  <c r="C624" i="19"/>
  <c r="H622" i="19"/>
  <c r="G622" i="19"/>
  <c r="E622" i="19"/>
  <c r="D622" i="19"/>
  <c r="C622" i="19"/>
  <c r="H620" i="19"/>
  <c r="G620" i="19"/>
  <c r="E620" i="19"/>
  <c r="D620" i="19"/>
  <c r="C620" i="19"/>
  <c r="H616" i="19"/>
  <c r="G616" i="19"/>
  <c r="E616" i="19"/>
  <c r="D616" i="19"/>
  <c r="C616" i="19"/>
  <c r="I614" i="19"/>
  <c r="K614" i="19" s="1"/>
  <c r="H612" i="19"/>
  <c r="G612" i="19"/>
  <c r="E612" i="19"/>
  <c r="D612" i="19"/>
  <c r="C612" i="19"/>
  <c r="I610" i="19"/>
  <c r="I609" i="19"/>
  <c r="K609" i="19" s="1"/>
  <c r="H608" i="19"/>
  <c r="G608" i="19"/>
  <c r="E608" i="19"/>
  <c r="D608" i="19"/>
  <c r="C608" i="19"/>
  <c r="I606" i="19"/>
  <c r="J606" i="19" s="1"/>
  <c r="H604" i="19"/>
  <c r="G604" i="19"/>
  <c r="E604" i="19"/>
  <c r="D604" i="19"/>
  <c r="C604" i="19"/>
  <c r="H600" i="19"/>
  <c r="G600" i="19"/>
  <c r="E600" i="19"/>
  <c r="D600" i="19"/>
  <c r="C600" i="19"/>
  <c r="I598" i="19"/>
  <c r="H596" i="19"/>
  <c r="G596" i="19"/>
  <c r="E596" i="19"/>
  <c r="D596" i="19"/>
  <c r="C596" i="19"/>
  <c r="I594" i="19"/>
  <c r="I593" i="19"/>
  <c r="K593" i="19" s="1"/>
  <c r="H592" i="19"/>
  <c r="G592" i="19"/>
  <c r="E592" i="19"/>
  <c r="D592" i="19"/>
  <c r="C592" i="19"/>
  <c r="H584" i="19"/>
  <c r="G584" i="19"/>
  <c r="E584" i="19"/>
  <c r="D584" i="19"/>
  <c r="D583" i="19" s="1"/>
  <c r="C584" i="19"/>
  <c r="C583" i="19" s="1"/>
  <c r="G583" i="19"/>
  <c r="E583" i="19"/>
  <c r="I582" i="19"/>
  <c r="K582" i="19" s="1"/>
  <c r="H581" i="19"/>
  <c r="G581" i="19"/>
  <c r="E581" i="19"/>
  <c r="D581" i="19"/>
  <c r="C581" i="19"/>
  <c r="H579" i="19"/>
  <c r="G579" i="19"/>
  <c r="E579" i="19"/>
  <c r="D579" i="19"/>
  <c r="C579" i="19"/>
  <c r="I576" i="19"/>
  <c r="K576" i="19" s="1"/>
  <c r="H575" i="19"/>
  <c r="H574" i="19" s="1"/>
  <c r="G575" i="19"/>
  <c r="E575" i="19"/>
  <c r="E574" i="19" s="1"/>
  <c r="D575" i="19"/>
  <c r="D574" i="19" s="1"/>
  <c r="C575" i="19"/>
  <c r="C574" i="19" s="1"/>
  <c r="G574" i="19"/>
  <c r="H570" i="19"/>
  <c r="H569" i="19" s="1"/>
  <c r="G570" i="19"/>
  <c r="E570" i="19"/>
  <c r="E569" i="19" s="1"/>
  <c r="D570" i="19"/>
  <c r="D569" i="19" s="1"/>
  <c r="C570" i="19"/>
  <c r="C569" i="19" s="1"/>
  <c r="G569" i="19"/>
  <c r="H567" i="19"/>
  <c r="G567" i="19"/>
  <c r="E567" i="19"/>
  <c r="D567" i="19"/>
  <c r="C567" i="19"/>
  <c r="H565" i="19"/>
  <c r="G565" i="19"/>
  <c r="E565" i="19"/>
  <c r="D565" i="19"/>
  <c r="C565" i="19"/>
  <c r="H563" i="19"/>
  <c r="G563" i="19"/>
  <c r="E563" i="19"/>
  <c r="D563" i="19"/>
  <c r="C563" i="19"/>
  <c r="H559" i="19"/>
  <c r="H558" i="19" s="1"/>
  <c r="G559" i="19"/>
  <c r="G558" i="19" s="1"/>
  <c r="E559" i="19"/>
  <c r="E558" i="19" s="1"/>
  <c r="D559" i="19"/>
  <c r="D558" i="19" s="1"/>
  <c r="C559" i="19"/>
  <c r="H553" i="19"/>
  <c r="G553" i="19"/>
  <c r="E553" i="19"/>
  <c r="E552" i="19" s="1"/>
  <c r="E551" i="19" s="1"/>
  <c r="D553" i="19"/>
  <c r="D552" i="19" s="1"/>
  <c r="D551" i="19" s="1"/>
  <c r="C553" i="19"/>
  <c r="C552" i="19" s="1"/>
  <c r="C551" i="19" s="1"/>
  <c r="G552" i="19"/>
  <c r="G551" i="19" s="1"/>
  <c r="H549" i="19"/>
  <c r="G549" i="19"/>
  <c r="E549" i="19"/>
  <c r="D549" i="19"/>
  <c r="C549" i="19"/>
  <c r="H547" i="19"/>
  <c r="H546" i="19" s="1"/>
  <c r="H545" i="19" s="1"/>
  <c r="G547" i="19"/>
  <c r="E547" i="19"/>
  <c r="D547" i="19"/>
  <c r="C547" i="19"/>
  <c r="I544" i="19"/>
  <c r="H542" i="19"/>
  <c r="H541" i="19" s="1"/>
  <c r="H540" i="19" s="1"/>
  <c r="G542" i="19"/>
  <c r="G541" i="19" s="1"/>
  <c r="G540" i="19" s="1"/>
  <c r="E542" i="19"/>
  <c r="E541" i="19" s="1"/>
  <c r="E540" i="19" s="1"/>
  <c r="D542" i="19"/>
  <c r="D541" i="19" s="1"/>
  <c r="D540" i="19" s="1"/>
  <c r="C542" i="19"/>
  <c r="H537" i="19"/>
  <c r="H536" i="19" s="1"/>
  <c r="H535" i="19" s="1"/>
  <c r="G537" i="19"/>
  <c r="G536" i="19" s="1"/>
  <c r="G535" i="19" s="1"/>
  <c r="E537" i="19"/>
  <c r="E536" i="19" s="1"/>
  <c r="E535" i="19" s="1"/>
  <c r="D537" i="19"/>
  <c r="D536" i="19" s="1"/>
  <c r="D535" i="19" s="1"/>
  <c r="C537" i="19"/>
  <c r="H532" i="19"/>
  <c r="G532" i="19"/>
  <c r="E532" i="19"/>
  <c r="D532" i="19"/>
  <c r="C532" i="19"/>
  <c r="H529" i="19"/>
  <c r="G529" i="19"/>
  <c r="E529" i="19"/>
  <c r="D529" i="19"/>
  <c r="C529" i="19"/>
  <c r="H527" i="19"/>
  <c r="G527" i="19"/>
  <c r="E527" i="19"/>
  <c r="D527" i="19"/>
  <c r="C527" i="19"/>
  <c r="H522" i="19"/>
  <c r="G522" i="19"/>
  <c r="E522" i="19"/>
  <c r="D522" i="19"/>
  <c r="C522" i="19"/>
  <c r="H520" i="19"/>
  <c r="G520" i="19"/>
  <c r="E520" i="19"/>
  <c r="D520" i="19"/>
  <c r="C520" i="19"/>
  <c r="H517" i="19"/>
  <c r="H516" i="19" s="1"/>
  <c r="G517" i="19"/>
  <c r="G516" i="19" s="1"/>
  <c r="E517" i="19"/>
  <c r="E516" i="19" s="1"/>
  <c r="D517" i="19"/>
  <c r="D516" i="19" s="1"/>
  <c r="C517" i="19"/>
  <c r="H512" i="19"/>
  <c r="G512" i="19"/>
  <c r="G511" i="19" s="1"/>
  <c r="G510" i="19" s="1"/>
  <c r="E512" i="19"/>
  <c r="E511" i="19" s="1"/>
  <c r="E510" i="19" s="1"/>
  <c r="D512" i="19"/>
  <c r="D511" i="19" s="1"/>
  <c r="D510" i="19" s="1"/>
  <c r="C512" i="19"/>
  <c r="H511" i="19"/>
  <c r="H510" i="19" s="1"/>
  <c r="I509" i="19"/>
  <c r="K509" i="19" s="1"/>
  <c r="H508" i="19"/>
  <c r="H507" i="19" s="1"/>
  <c r="G508" i="19"/>
  <c r="E508" i="19"/>
  <c r="E507" i="19" s="1"/>
  <c r="E506" i="19" s="1"/>
  <c r="D508" i="19"/>
  <c r="D507" i="19" s="1"/>
  <c r="D506" i="19" s="1"/>
  <c r="C508" i="19"/>
  <c r="C507" i="19" s="1"/>
  <c r="C506" i="19" s="1"/>
  <c r="G507" i="19"/>
  <c r="G506" i="19" s="1"/>
  <c r="H506" i="19"/>
  <c r="H504" i="19"/>
  <c r="G504" i="19"/>
  <c r="E504" i="19"/>
  <c r="D504" i="19"/>
  <c r="D503" i="19" s="1"/>
  <c r="D502" i="19" s="1"/>
  <c r="C504" i="19"/>
  <c r="G503" i="19"/>
  <c r="G502" i="19" s="1"/>
  <c r="E503" i="19"/>
  <c r="E502" i="19" s="1"/>
  <c r="H499" i="19"/>
  <c r="H498" i="19" s="1"/>
  <c r="H497" i="19" s="1"/>
  <c r="G499" i="19"/>
  <c r="E499" i="19"/>
  <c r="D499" i="19"/>
  <c r="D498" i="19" s="1"/>
  <c r="D497" i="19" s="1"/>
  <c r="C499" i="19"/>
  <c r="C498" i="19" s="1"/>
  <c r="C497" i="19" s="1"/>
  <c r="G498" i="19"/>
  <c r="G497" i="19" s="1"/>
  <c r="E498" i="19"/>
  <c r="E497" i="19" s="1"/>
  <c r="H495" i="19"/>
  <c r="H494" i="19" s="1"/>
  <c r="H493" i="19" s="1"/>
  <c r="G495" i="19"/>
  <c r="G494" i="19" s="1"/>
  <c r="G493" i="19" s="1"/>
  <c r="E495" i="19"/>
  <c r="D495" i="19"/>
  <c r="D494" i="19" s="1"/>
  <c r="D493" i="19" s="1"/>
  <c r="C495" i="19"/>
  <c r="E494" i="19"/>
  <c r="E493" i="19" s="1"/>
  <c r="H490" i="19"/>
  <c r="H489" i="19" s="1"/>
  <c r="H488" i="19" s="1"/>
  <c r="G490" i="19"/>
  <c r="G489" i="19" s="1"/>
  <c r="G488" i="19" s="1"/>
  <c r="E490" i="19"/>
  <c r="E489" i="19" s="1"/>
  <c r="E488" i="19" s="1"/>
  <c r="D490" i="19"/>
  <c r="D489" i="19" s="1"/>
  <c r="D488" i="19" s="1"/>
  <c r="C490" i="19"/>
  <c r="I486" i="19"/>
  <c r="K486" i="19" s="1"/>
  <c r="H485" i="19"/>
  <c r="H484" i="19" s="1"/>
  <c r="H483" i="19" s="1"/>
  <c r="G485" i="19"/>
  <c r="E485" i="19"/>
  <c r="D485" i="19"/>
  <c r="C485" i="19"/>
  <c r="G484" i="19"/>
  <c r="G483" i="19" s="1"/>
  <c r="E484" i="19"/>
  <c r="E483" i="19" s="1"/>
  <c r="D484" i="19"/>
  <c r="D483" i="19" s="1"/>
  <c r="I482" i="19"/>
  <c r="K482" i="19" s="1"/>
  <c r="H481" i="19"/>
  <c r="G481" i="19"/>
  <c r="G480" i="19" s="1"/>
  <c r="G479" i="19" s="1"/>
  <c r="E481" i="19"/>
  <c r="E480" i="19" s="1"/>
  <c r="E479" i="19" s="1"/>
  <c r="D481" i="19"/>
  <c r="D480" i="19" s="1"/>
  <c r="D479" i="19" s="1"/>
  <c r="C481" i="19"/>
  <c r="C480" i="19" s="1"/>
  <c r="C479" i="19" s="1"/>
  <c r="H480" i="19"/>
  <c r="H479" i="19" s="1"/>
  <c r="H476" i="19"/>
  <c r="H475" i="19" s="1"/>
  <c r="H474" i="19" s="1"/>
  <c r="G476" i="19"/>
  <c r="E476" i="19"/>
  <c r="D476" i="19"/>
  <c r="D475" i="19" s="1"/>
  <c r="D474" i="19" s="1"/>
  <c r="C476" i="19"/>
  <c r="C475" i="19" s="1"/>
  <c r="C474" i="19" s="1"/>
  <c r="G475" i="19"/>
  <c r="G474" i="19" s="1"/>
  <c r="E475" i="19"/>
  <c r="E474" i="19" s="1"/>
  <c r="I472" i="19"/>
  <c r="H471" i="19"/>
  <c r="H470" i="19" s="1"/>
  <c r="H469" i="19" s="1"/>
  <c r="G471" i="19"/>
  <c r="E471" i="19"/>
  <c r="D471" i="19"/>
  <c r="D470" i="19" s="1"/>
  <c r="D469" i="19" s="1"/>
  <c r="C471" i="19"/>
  <c r="C470" i="19" s="1"/>
  <c r="C469" i="19" s="1"/>
  <c r="G470" i="19"/>
  <c r="G469" i="19" s="1"/>
  <c r="E470" i="19"/>
  <c r="E469" i="19" s="1"/>
  <c r="I468" i="19"/>
  <c r="K468" i="19" s="1"/>
  <c r="H467" i="19"/>
  <c r="H466" i="19" s="1"/>
  <c r="H465" i="19" s="1"/>
  <c r="G467" i="19"/>
  <c r="E467" i="19"/>
  <c r="E466" i="19" s="1"/>
  <c r="E465" i="19" s="1"/>
  <c r="D467" i="19"/>
  <c r="D466" i="19" s="1"/>
  <c r="D465" i="19" s="1"/>
  <c r="C467" i="19"/>
  <c r="C466" i="19" s="1"/>
  <c r="G466" i="19"/>
  <c r="G465" i="19" s="1"/>
  <c r="H463" i="19"/>
  <c r="G463" i="19"/>
  <c r="E463" i="19"/>
  <c r="D463" i="19"/>
  <c r="C463" i="19"/>
  <c r="H460" i="19"/>
  <c r="G460" i="19"/>
  <c r="E460" i="19"/>
  <c r="D460" i="19"/>
  <c r="C460" i="19"/>
  <c r="G459" i="19"/>
  <c r="G458" i="19" s="1"/>
  <c r="G457" i="19" s="1"/>
  <c r="H455" i="19"/>
  <c r="H454" i="19" s="1"/>
  <c r="H453" i="19" s="1"/>
  <c r="G455" i="19"/>
  <c r="G454" i="19" s="1"/>
  <c r="G453" i="19" s="1"/>
  <c r="E455" i="19"/>
  <c r="E454" i="19" s="1"/>
  <c r="E453" i="19" s="1"/>
  <c r="D455" i="19"/>
  <c r="D454" i="19" s="1"/>
  <c r="D453" i="19" s="1"/>
  <c r="C455" i="19"/>
  <c r="C454" i="19" s="1"/>
  <c r="I452" i="19"/>
  <c r="H451" i="19"/>
  <c r="G451" i="19"/>
  <c r="E451" i="19"/>
  <c r="D451" i="19"/>
  <c r="C451" i="19"/>
  <c r="I450" i="19"/>
  <c r="K450" i="19" s="1"/>
  <c r="H449" i="19"/>
  <c r="G449" i="19"/>
  <c r="E449" i="19"/>
  <c r="D449" i="19"/>
  <c r="C449" i="19"/>
  <c r="I448" i="19"/>
  <c r="K448" i="19" s="1"/>
  <c r="H447" i="19"/>
  <c r="G447" i="19"/>
  <c r="E447" i="19"/>
  <c r="D447" i="19"/>
  <c r="C447" i="19"/>
  <c r="H442" i="19"/>
  <c r="G442" i="19"/>
  <c r="E442" i="19"/>
  <c r="E441" i="19" s="1"/>
  <c r="E440" i="19" s="1"/>
  <c r="D442" i="19"/>
  <c r="D441" i="19" s="1"/>
  <c r="D440" i="19" s="1"/>
  <c r="C442" i="19"/>
  <c r="C441" i="19" s="1"/>
  <c r="G441" i="19"/>
  <c r="G440" i="19" s="1"/>
  <c r="H437" i="19"/>
  <c r="H436" i="19" s="1"/>
  <c r="H435" i="19" s="1"/>
  <c r="G437" i="19"/>
  <c r="E437" i="19"/>
  <c r="E436" i="19" s="1"/>
  <c r="E435" i="19" s="1"/>
  <c r="D437" i="19"/>
  <c r="D436" i="19" s="1"/>
  <c r="D435" i="19" s="1"/>
  <c r="C437" i="19"/>
  <c r="C436" i="19" s="1"/>
  <c r="C435" i="19" s="1"/>
  <c r="G436" i="19"/>
  <c r="G435" i="19" s="1"/>
  <c r="I434" i="19"/>
  <c r="H433" i="19"/>
  <c r="H432" i="19" s="1"/>
  <c r="H431" i="19" s="1"/>
  <c r="G433" i="19"/>
  <c r="E433" i="19"/>
  <c r="E432" i="19" s="1"/>
  <c r="E431" i="19" s="1"/>
  <c r="D433" i="19"/>
  <c r="D432" i="19" s="1"/>
  <c r="D431" i="19" s="1"/>
  <c r="C433" i="19"/>
  <c r="H428" i="19"/>
  <c r="H427" i="19" s="1"/>
  <c r="H426" i="19" s="1"/>
  <c r="G428" i="19"/>
  <c r="G427" i="19" s="1"/>
  <c r="G426" i="19" s="1"/>
  <c r="E428" i="19"/>
  <c r="E427" i="19" s="1"/>
  <c r="E426" i="19" s="1"/>
  <c r="E425" i="19" s="1"/>
  <c r="D428" i="19"/>
  <c r="D427" i="19" s="1"/>
  <c r="D426" i="19" s="1"/>
  <c r="C428" i="19"/>
  <c r="H423" i="19"/>
  <c r="H422" i="19" s="1"/>
  <c r="H421" i="19" s="1"/>
  <c r="G423" i="19"/>
  <c r="G422" i="19" s="1"/>
  <c r="G421" i="19" s="1"/>
  <c r="E423" i="19"/>
  <c r="E422" i="19" s="1"/>
  <c r="E421" i="19" s="1"/>
  <c r="D423" i="19"/>
  <c r="D422" i="19" s="1"/>
  <c r="D421" i="19" s="1"/>
  <c r="C423" i="19"/>
  <c r="I420" i="19"/>
  <c r="K420" i="19" s="1"/>
  <c r="H419" i="19"/>
  <c r="G419" i="19"/>
  <c r="E419" i="19"/>
  <c r="D419" i="19"/>
  <c r="C419" i="19"/>
  <c r="I418" i="19"/>
  <c r="G416" i="19"/>
  <c r="E416" i="19"/>
  <c r="D416" i="19"/>
  <c r="C416" i="19"/>
  <c r="H411" i="19"/>
  <c r="G411" i="19"/>
  <c r="E411" i="19"/>
  <c r="D411" i="19"/>
  <c r="C411" i="19"/>
  <c r="H408" i="19"/>
  <c r="G408" i="19"/>
  <c r="E408" i="19"/>
  <c r="D408" i="19"/>
  <c r="C408" i="19"/>
  <c r="H404" i="19"/>
  <c r="H403" i="19" s="1"/>
  <c r="G404" i="19"/>
  <c r="G403" i="19" s="1"/>
  <c r="E404" i="19"/>
  <c r="E403" i="19" s="1"/>
  <c r="D404" i="19"/>
  <c r="D403" i="19" s="1"/>
  <c r="C404" i="19"/>
  <c r="H401" i="19"/>
  <c r="H400" i="19" s="1"/>
  <c r="G401" i="19"/>
  <c r="E401" i="19"/>
  <c r="E400" i="19" s="1"/>
  <c r="D401" i="19"/>
  <c r="D400" i="19" s="1"/>
  <c r="C401" i="19"/>
  <c r="C400" i="19" s="1"/>
  <c r="G400" i="19"/>
  <c r="I397" i="19"/>
  <c r="K397" i="19" s="1"/>
  <c r="H396" i="19"/>
  <c r="H395" i="19" s="1"/>
  <c r="H394" i="19" s="1"/>
  <c r="G396" i="19"/>
  <c r="E396" i="19"/>
  <c r="D396" i="19"/>
  <c r="D395" i="19" s="1"/>
  <c r="D394" i="19" s="1"/>
  <c r="C396" i="19"/>
  <c r="C395" i="19" s="1"/>
  <c r="G395" i="19"/>
  <c r="G394" i="19" s="1"/>
  <c r="E395" i="19"/>
  <c r="E394" i="19" s="1"/>
  <c r="H392" i="19"/>
  <c r="G392" i="19"/>
  <c r="E392" i="19"/>
  <c r="D392" i="19"/>
  <c r="C392" i="19"/>
  <c r="H390" i="19"/>
  <c r="G390" i="19"/>
  <c r="E390" i="19"/>
  <c r="D390" i="19"/>
  <c r="C390" i="19"/>
  <c r="C389" i="19" s="1"/>
  <c r="H386" i="19"/>
  <c r="H385" i="19" s="1"/>
  <c r="H384" i="19" s="1"/>
  <c r="G386" i="19"/>
  <c r="I386" i="19" s="1"/>
  <c r="E386" i="19"/>
  <c r="E385" i="19" s="1"/>
  <c r="E384" i="19" s="1"/>
  <c r="D386" i="19"/>
  <c r="D385" i="19" s="1"/>
  <c r="D384" i="19" s="1"/>
  <c r="C386" i="19"/>
  <c r="C385" i="19" s="1"/>
  <c r="C384" i="19" s="1"/>
  <c r="H381" i="19"/>
  <c r="H380" i="19" s="1"/>
  <c r="H379" i="19" s="1"/>
  <c r="G381" i="19"/>
  <c r="G380" i="19" s="1"/>
  <c r="G379" i="19" s="1"/>
  <c r="E381" i="19"/>
  <c r="E380" i="19" s="1"/>
  <c r="E379" i="19" s="1"/>
  <c r="D381" i="19"/>
  <c r="D380" i="19" s="1"/>
  <c r="D379" i="19" s="1"/>
  <c r="C381" i="19"/>
  <c r="I378" i="19"/>
  <c r="J378" i="19" s="1"/>
  <c r="H377" i="19"/>
  <c r="G377" i="19"/>
  <c r="G376" i="19" s="1"/>
  <c r="G375" i="19" s="1"/>
  <c r="E377" i="19"/>
  <c r="D377" i="19"/>
  <c r="C377" i="19"/>
  <c r="H376" i="19"/>
  <c r="H375" i="19" s="1"/>
  <c r="E376" i="19"/>
  <c r="E375" i="19" s="1"/>
  <c r="D376" i="19"/>
  <c r="D375" i="19" s="1"/>
  <c r="H373" i="19"/>
  <c r="G373" i="19"/>
  <c r="G372" i="19" s="1"/>
  <c r="G371" i="19" s="1"/>
  <c r="E373" i="19"/>
  <c r="E372" i="19" s="1"/>
  <c r="E371" i="19" s="1"/>
  <c r="D373" i="19"/>
  <c r="D372" i="19" s="1"/>
  <c r="D371" i="19" s="1"/>
  <c r="C373" i="19"/>
  <c r="H372" i="19"/>
  <c r="H371" i="19" s="1"/>
  <c r="C372" i="19"/>
  <c r="I369" i="19"/>
  <c r="K369" i="19" s="1"/>
  <c r="H368" i="19"/>
  <c r="H367" i="19" s="1"/>
  <c r="H366" i="19" s="1"/>
  <c r="G368" i="19"/>
  <c r="G367" i="19" s="1"/>
  <c r="G366" i="19" s="1"/>
  <c r="E368" i="19"/>
  <c r="E367" i="19" s="1"/>
  <c r="E366" i="19" s="1"/>
  <c r="D368" i="19"/>
  <c r="C368" i="19"/>
  <c r="C367" i="19" s="1"/>
  <c r="D367" i="19"/>
  <c r="D366" i="19" s="1"/>
  <c r="H364" i="19"/>
  <c r="H363" i="19" s="1"/>
  <c r="H362" i="19" s="1"/>
  <c r="G364" i="19"/>
  <c r="G363" i="19" s="1"/>
  <c r="G362" i="19" s="1"/>
  <c r="E364" i="19"/>
  <c r="E363" i="19" s="1"/>
  <c r="E362" i="19" s="1"/>
  <c r="D364" i="19"/>
  <c r="D363" i="19" s="1"/>
  <c r="D362" i="19" s="1"/>
  <c r="C364" i="19"/>
  <c r="C363" i="19" s="1"/>
  <c r="C362" i="19" s="1"/>
  <c r="H359" i="19"/>
  <c r="H358" i="19" s="1"/>
  <c r="H357" i="19" s="1"/>
  <c r="G359" i="19"/>
  <c r="G358" i="19" s="1"/>
  <c r="G357" i="19" s="1"/>
  <c r="E359" i="19"/>
  <c r="E358" i="19" s="1"/>
  <c r="E357" i="19" s="1"/>
  <c r="D359" i="19"/>
  <c r="D358" i="19" s="1"/>
  <c r="D357" i="19" s="1"/>
  <c r="C359" i="19"/>
  <c r="H354" i="19"/>
  <c r="H353" i="19" s="1"/>
  <c r="H352" i="19" s="1"/>
  <c r="G354" i="19"/>
  <c r="G353" i="19" s="1"/>
  <c r="G352" i="19" s="1"/>
  <c r="E354" i="19"/>
  <c r="E353" i="19" s="1"/>
  <c r="E352" i="19" s="1"/>
  <c r="D354" i="19"/>
  <c r="D353" i="19" s="1"/>
  <c r="D352" i="19" s="1"/>
  <c r="C354" i="19"/>
  <c r="H350" i="19"/>
  <c r="G350" i="19"/>
  <c r="E350" i="19"/>
  <c r="D350" i="19"/>
  <c r="C350" i="19"/>
  <c r="H348" i="19"/>
  <c r="G348" i="19"/>
  <c r="E348" i="19"/>
  <c r="D348" i="19"/>
  <c r="D347" i="19" s="1"/>
  <c r="D346" i="19" s="1"/>
  <c r="C348" i="19"/>
  <c r="E347" i="19"/>
  <c r="E346" i="19" s="1"/>
  <c r="I345" i="19"/>
  <c r="K345" i="19" s="1"/>
  <c r="H344" i="19"/>
  <c r="G344" i="19"/>
  <c r="E344" i="19"/>
  <c r="D344" i="19"/>
  <c r="C344" i="19"/>
  <c r="H342" i="19"/>
  <c r="G342" i="19"/>
  <c r="E342" i="19"/>
  <c r="D342" i="19"/>
  <c r="C342" i="19"/>
  <c r="H339" i="19"/>
  <c r="H338" i="19" s="1"/>
  <c r="G339" i="19"/>
  <c r="G338" i="19" s="1"/>
  <c r="E339" i="19"/>
  <c r="E338" i="19" s="1"/>
  <c r="D339" i="19"/>
  <c r="D338" i="19" s="1"/>
  <c r="C339" i="19"/>
  <c r="C338" i="19" s="1"/>
  <c r="H334" i="19"/>
  <c r="G334" i="19"/>
  <c r="E334" i="19"/>
  <c r="E333" i="19" s="1"/>
  <c r="E332" i="19" s="1"/>
  <c r="D334" i="19"/>
  <c r="D333" i="19" s="1"/>
  <c r="D332" i="19" s="1"/>
  <c r="C334" i="19"/>
  <c r="C333" i="19" s="1"/>
  <c r="G333" i="19"/>
  <c r="G332" i="19" s="1"/>
  <c r="H330" i="19"/>
  <c r="G330" i="19"/>
  <c r="E330" i="19"/>
  <c r="D330" i="19"/>
  <c r="C330" i="19"/>
  <c r="H328" i="19"/>
  <c r="G328" i="19"/>
  <c r="E328" i="19"/>
  <c r="D328" i="19"/>
  <c r="C328" i="19"/>
  <c r="I324" i="19"/>
  <c r="H323" i="19"/>
  <c r="H322" i="19" s="1"/>
  <c r="H321" i="19" s="1"/>
  <c r="G323" i="19"/>
  <c r="E323" i="19"/>
  <c r="D323" i="19"/>
  <c r="D322" i="19" s="1"/>
  <c r="D321" i="19" s="1"/>
  <c r="C323" i="19"/>
  <c r="C322" i="19" s="1"/>
  <c r="C321" i="19" s="1"/>
  <c r="G322" i="19"/>
  <c r="G321" i="19" s="1"/>
  <c r="E322" i="19"/>
  <c r="E321" i="19" s="1"/>
  <c r="H318" i="19"/>
  <c r="G318" i="19"/>
  <c r="G317" i="19" s="1"/>
  <c r="G316" i="19" s="1"/>
  <c r="E318" i="19"/>
  <c r="D318" i="19"/>
  <c r="D317" i="19" s="1"/>
  <c r="D316" i="19" s="1"/>
  <c r="C318" i="19"/>
  <c r="C317" i="19" s="1"/>
  <c r="C316" i="19" s="1"/>
  <c r="E317" i="19"/>
  <c r="E316" i="19" s="1"/>
  <c r="H314" i="19"/>
  <c r="G314" i="19"/>
  <c r="E314" i="19"/>
  <c r="D314" i="19"/>
  <c r="C314" i="19"/>
  <c r="H312" i="19"/>
  <c r="G312" i="19"/>
  <c r="E312" i="19"/>
  <c r="D312" i="19"/>
  <c r="C312" i="19"/>
  <c r="H307" i="19"/>
  <c r="H306" i="19" s="1"/>
  <c r="H305" i="19" s="1"/>
  <c r="G307" i="19"/>
  <c r="G306" i="19" s="1"/>
  <c r="G305" i="19" s="1"/>
  <c r="E307" i="19"/>
  <c r="D307" i="19"/>
  <c r="D306" i="19" s="1"/>
  <c r="D305" i="19" s="1"/>
  <c r="C307" i="19"/>
  <c r="E306" i="19"/>
  <c r="E305" i="19" s="1"/>
  <c r="H302" i="19"/>
  <c r="H301" i="19" s="1"/>
  <c r="H300" i="19" s="1"/>
  <c r="G302" i="19"/>
  <c r="G301" i="19" s="1"/>
  <c r="G300" i="19" s="1"/>
  <c r="E302" i="19"/>
  <c r="E301" i="19" s="1"/>
  <c r="E300" i="19" s="1"/>
  <c r="D302" i="19"/>
  <c r="D301" i="19" s="1"/>
  <c r="D300" i="19" s="1"/>
  <c r="C302" i="19"/>
  <c r="H298" i="19"/>
  <c r="H297" i="19" s="1"/>
  <c r="H296" i="19" s="1"/>
  <c r="G298" i="19"/>
  <c r="G297" i="19" s="1"/>
  <c r="G296" i="19" s="1"/>
  <c r="E298" i="19"/>
  <c r="E297" i="19" s="1"/>
  <c r="E296" i="19" s="1"/>
  <c r="D298" i="19"/>
  <c r="D297" i="19" s="1"/>
  <c r="D296" i="19" s="1"/>
  <c r="C298" i="19"/>
  <c r="C297" i="19" s="1"/>
  <c r="H293" i="19"/>
  <c r="H292" i="19" s="1"/>
  <c r="H291" i="19" s="1"/>
  <c r="G293" i="19"/>
  <c r="E293" i="19"/>
  <c r="E292" i="19" s="1"/>
  <c r="E291" i="19" s="1"/>
  <c r="D293" i="19"/>
  <c r="D292" i="19" s="1"/>
  <c r="D291" i="19" s="1"/>
  <c r="C293" i="19"/>
  <c r="C292" i="19" s="1"/>
  <c r="C291" i="19" s="1"/>
  <c r="G292" i="19"/>
  <c r="G291" i="19" s="1"/>
  <c r="I289" i="19"/>
  <c r="H288" i="19"/>
  <c r="H287" i="19" s="1"/>
  <c r="H286" i="19" s="1"/>
  <c r="G288" i="19"/>
  <c r="G287" i="19" s="1"/>
  <c r="G286" i="19" s="1"/>
  <c r="E288" i="19"/>
  <c r="E287" i="19" s="1"/>
  <c r="E286" i="19" s="1"/>
  <c r="D288" i="19"/>
  <c r="D287" i="19" s="1"/>
  <c r="D286" i="19" s="1"/>
  <c r="C288" i="19"/>
  <c r="H284" i="19"/>
  <c r="H283" i="19" s="1"/>
  <c r="H282" i="19" s="1"/>
  <c r="G284" i="19"/>
  <c r="G283" i="19" s="1"/>
  <c r="G282" i="19" s="1"/>
  <c r="E284" i="19"/>
  <c r="E283" i="19" s="1"/>
  <c r="E282" i="19" s="1"/>
  <c r="D284" i="19"/>
  <c r="D283" i="19" s="1"/>
  <c r="D282" i="19" s="1"/>
  <c r="C284" i="19"/>
  <c r="I281" i="19"/>
  <c r="J281" i="19" s="1"/>
  <c r="H279" i="19"/>
  <c r="G279" i="19"/>
  <c r="G278" i="19" s="1"/>
  <c r="G277" i="19" s="1"/>
  <c r="E279" i="19"/>
  <c r="D279" i="19"/>
  <c r="C279" i="19"/>
  <c r="H278" i="19"/>
  <c r="H277" i="19" s="1"/>
  <c r="E278" i="19"/>
  <c r="E277" i="19" s="1"/>
  <c r="D278" i="19"/>
  <c r="D277" i="19" s="1"/>
  <c r="D276" i="19" s="1"/>
  <c r="H274" i="19"/>
  <c r="H273" i="19" s="1"/>
  <c r="H272" i="19" s="1"/>
  <c r="G274" i="19"/>
  <c r="G273" i="19" s="1"/>
  <c r="G272" i="19" s="1"/>
  <c r="E274" i="19"/>
  <c r="E273" i="19" s="1"/>
  <c r="E272" i="19" s="1"/>
  <c r="D274" i="19"/>
  <c r="D273" i="19" s="1"/>
  <c r="D272" i="19" s="1"/>
  <c r="C274" i="19"/>
  <c r="H270" i="19"/>
  <c r="G270" i="19"/>
  <c r="E270" i="19"/>
  <c r="D270" i="19"/>
  <c r="C270" i="19"/>
  <c r="I268" i="19"/>
  <c r="E268" i="19"/>
  <c r="D268" i="19"/>
  <c r="C268" i="19"/>
  <c r="I266" i="19"/>
  <c r="K266" i="19" s="1"/>
  <c r="H265" i="19"/>
  <c r="G265" i="19"/>
  <c r="E265" i="19"/>
  <c r="D265" i="19"/>
  <c r="C265" i="19"/>
  <c r="H261" i="19"/>
  <c r="G261" i="19"/>
  <c r="E261" i="19"/>
  <c r="D261" i="19"/>
  <c r="C261" i="19"/>
  <c r="H259" i="19"/>
  <c r="G259" i="19"/>
  <c r="E259" i="19"/>
  <c r="D259" i="19"/>
  <c r="C259" i="19"/>
  <c r="H256" i="19"/>
  <c r="H255" i="19" s="1"/>
  <c r="G256" i="19"/>
  <c r="G255" i="19" s="1"/>
  <c r="E256" i="19"/>
  <c r="E255" i="19" s="1"/>
  <c r="D256" i="19"/>
  <c r="D255" i="19" s="1"/>
  <c r="C256" i="19"/>
  <c r="H251" i="19"/>
  <c r="H250" i="19" s="1"/>
  <c r="H249" i="19" s="1"/>
  <c r="G251" i="19"/>
  <c r="G250" i="19" s="1"/>
  <c r="G249" i="19" s="1"/>
  <c r="E251" i="19"/>
  <c r="E250" i="19" s="1"/>
  <c r="E249" i="19" s="1"/>
  <c r="D251" i="19"/>
  <c r="D250" i="19" s="1"/>
  <c r="D249" i="19" s="1"/>
  <c r="C251" i="19"/>
  <c r="H247" i="19"/>
  <c r="G247" i="19"/>
  <c r="E247" i="19"/>
  <c r="D247" i="19"/>
  <c r="C247" i="19"/>
  <c r="H245" i="19"/>
  <c r="G245" i="19"/>
  <c r="E245" i="19"/>
  <c r="D245" i="19"/>
  <c r="D244" i="19" s="1"/>
  <c r="D243" i="19" s="1"/>
  <c r="C245" i="19"/>
  <c r="E244" i="19"/>
  <c r="E243" i="19" s="1"/>
  <c r="H241" i="19"/>
  <c r="G241" i="19"/>
  <c r="G240" i="19" s="1"/>
  <c r="E241" i="19"/>
  <c r="E240" i="19" s="1"/>
  <c r="D241" i="19"/>
  <c r="C241" i="19"/>
  <c r="H240" i="19"/>
  <c r="D240" i="19"/>
  <c r="H238" i="19"/>
  <c r="H237" i="19" s="1"/>
  <c r="G238" i="19"/>
  <c r="I238" i="19" s="1"/>
  <c r="K238" i="19" s="1"/>
  <c r="E238" i="19"/>
  <c r="E237" i="19" s="1"/>
  <c r="D238" i="19"/>
  <c r="D237" i="19" s="1"/>
  <c r="C238" i="19"/>
  <c r="C237" i="19" s="1"/>
  <c r="H232" i="19"/>
  <c r="H231" i="19" s="1"/>
  <c r="G232" i="19"/>
  <c r="E232" i="19"/>
  <c r="E231" i="19" s="1"/>
  <c r="D232" i="19"/>
  <c r="D231" i="19" s="1"/>
  <c r="C232" i="19"/>
  <c r="C231" i="19" s="1"/>
  <c r="G231" i="19"/>
  <c r="H228" i="19"/>
  <c r="G228" i="19"/>
  <c r="E228" i="19"/>
  <c r="D228" i="19"/>
  <c r="C228" i="19"/>
  <c r="I226" i="19"/>
  <c r="H225" i="19"/>
  <c r="G225" i="19"/>
  <c r="E225" i="19"/>
  <c r="E224" i="19" s="1"/>
  <c r="D225" i="19"/>
  <c r="C225" i="19"/>
  <c r="H221" i="19"/>
  <c r="H220" i="19" s="1"/>
  <c r="G221" i="19"/>
  <c r="G220" i="19" s="1"/>
  <c r="E221" i="19"/>
  <c r="D221" i="19"/>
  <c r="C221" i="19"/>
  <c r="E220" i="19"/>
  <c r="D220" i="19"/>
  <c r="I218" i="19"/>
  <c r="K218" i="19" s="1"/>
  <c r="H217" i="19"/>
  <c r="G217" i="19"/>
  <c r="E217" i="19"/>
  <c r="D217" i="19"/>
  <c r="C217" i="19"/>
  <c r="I214" i="19"/>
  <c r="J214" i="19" s="1"/>
  <c r="H213" i="19"/>
  <c r="H212" i="19" s="1"/>
  <c r="G213" i="19"/>
  <c r="G212" i="19" s="1"/>
  <c r="E213" i="19"/>
  <c r="E212" i="19" s="1"/>
  <c r="D213" i="19"/>
  <c r="C213" i="19"/>
  <c r="D212" i="19"/>
  <c r="H206" i="19"/>
  <c r="G206" i="19"/>
  <c r="E206" i="19"/>
  <c r="D206" i="19"/>
  <c r="C206" i="19"/>
  <c r="I202" i="19"/>
  <c r="K202" i="19" s="1"/>
  <c r="H199" i="19"/>
  <c r="G199" i="19"/>
  <c r="E199" i="19"/>
  <c r="D199" i="19"/>
  <c r="C199" i="19"/>
  <c r="I198" i="19"/>
  <c r="J198" i="19" s="1"/>
  <c r="H195" i="19"/>
  <c r="H194" i="19" s="1"/>
  <c r="G195" i="19"/>
  <c r="E195" i="19"/>
  <c r="D195" i="19"/>
  <c r="D194" i="19" s="1"/>
  <c r="D193" i="19" s="1"/>
  <c r="D192" i="19" s="1"/>
  <c r="C195" i="19"/>
  <c r="H190" i="19"/>
  <c r="G190" i="19"/>
  <c r="E190" i="19"/>
  <c r="D190" i="19"/>
  <c r="C190" i="19"/>
  <c r="H187" i="19"/>
  <c r="G187" i="19"/>
  <c r="E187" i="19"/>
  <c r="D187" i="19"/>
  <c r="C187" i="19"/>
  <c r="H182" i="19"/>
  <c r="H181" i="19" s="1"/>
  <c r="G182" i="19"/>
  <c r="E182" i="19"/>
  <c r="E181" i="19" s="1"/>
  <c r="D182" i="19"/>
  <c r="D181" i="19" s="1"/>
  <c r="C182" i="19"/>
  <c r="C181" i="19" s="1"/>
  <c r="G181" i="19"/>
  <c r="H178" i="19"/>
  <c r="H177" i="19" s="1"/>
  <c r="G178" i="19"/>
  <c r="G177" i="19" s="1"/>
  <c r="E178" i="19"/>
  <c r="E177" i="19" s="1"/>
  <c r="D178" i="19"/>
  <c r="D177" i="19" s="1"/>
  <c r="C178" i="19"/>
  <c r="H175" i="19"/>
  <c r="H174" i="19" s="1"/>
  <c r="G175" i="19"/>
  <c r="G174" i="19" s="1"/>
  <c r="E175" i="19"/>
  <c r="E174" i="19" s="1"/>
  <c r="D175" i="19"/>
  <c r="D174" i="19" s="1"/>
  <c r="C175" i="19"/>
  <c r="C174" i="19" s="1"/>
  <c r="I170" i="19"/>
  <c r="H168" i="19"/>
  <c r="H167" i="19" s="1"/>
  <c r="G168" i="19"/>
  <c r="E168" i="19"/>
  <c r="E167" i="19" s="1"/>
  <c r="D168" i="19"/>
  <c r="D167" i="19" s="1"/>
  <c r="C168" i="19"/>
  <c r="C167" i="19" s="1"/>
  <c r="G167" i="19"/>
  <c r="H164" i="19"/>
  <c r="H163" i="19" s="1"/>
  <c r="G164" i="19"/>
  <c r="G163" i="19" s="1"/>
  <c r="E164" i="19"/>
  <c r="E163" i="19" s="1"/>
  <c r="D164" i="19"/>
  <c r="D163" i="19" s="1"/>
  <c r="C164" i="19"/>
  <c r="H161" i="19"/>
  <c r="H160" i="19" s="1"/>
  <c r="G161" i="19"/>
  <c r="E161" i="19"/>
  <c r="E160" i="19" s="1"/>
  <c r="D161" i="19"/>
  <c r="D160" i="19" s="1"/>
  <c r="C161" i="19"/>
  <c r="C160" i="19" s="1"/>
  <c r="I158" i="19"/>
  <c r="H157" i="19"/>
  <c r="H156" i="19" s="1"/>
  <c r="G157" i="19"/>
  <c r="E157" i="19"/>
  <c r="E156" i="19" s="1"/>
  <c r="D157" i="19"/>
  <c r="D156" i="19" s="1"/>
  <c r="C157" i="19"/>
  <c r="G156" i="19"/>
  <c r="C156" i="19"/>
  <c r="I154" i="19"/>
  <c r="K154" i="19" s="1"/>
  <c r="H153" i="19"/>
  <c r="H152" i="19" s="1"/>
  <c r="H151" i="19" s="1"/>
  <c r="G153" i="19"/>
  <c r="G152" i="19" s="1"/>
  <c r="G151" i="19" s="1"/>
  <c r="E153" i="19"/>
  <c r="E152" i="19" s="1"/>
  <c r="D153" i="19"/>
  <c r="D152" i="19" s="1"/>
  <c r="D151" i="19" s="1"/>
  <c r="C153" i="19"/>
  <c r="H149" i="19"/>
  <c r="H148" i="19" s="1"/>
  <c r="G149" i="19"/>
  <c r="G148" i="19" s="1"/>
  <c r="E149" i="19"/>
  <c r="E148" i="19" s="1"/>
  <c r="D149" i="19"/>
  <c r="D148" i="19" s="1"/>
  <c r="C149" i="19"/>
  <c r="C148" i="19" s="1"/>
  <c r="H146" i="19"/>
  <c r="G146" i="19"/>
  <c r="E146" i="19"/>
  <c r="D146" i="19"/>
  <c r="C146" i="19"/>
  <c r="H144" i="19"/>
  <c r="G144" i="19"/>
  <c r="E144" i="19"/>
  <c r="D144" i="19"/>
  <c r="C144" i="19"/>
  <c r="I142" i="19"/>
  <c r="K142" i="19" s="1"/>
  <c r="H140" i="19"/>
  <c r="H139" i="19" s="1"/>
  <c r="G140" i="19"/>
  <c r="G139" i="19" s="1"/>
  <c r="E140" i="19"/>
  <c r="E139" i="19" s="1"/>
  <c r="D140" i="19"/>
  <c r="D139" i="19" s="1"/>
  <c r="C140" i="19"/>
  <c r="H136" i="19"/>
  <c r="H135" i="19" s="1"/>
  <c r="G136" i="19"/>
  <c r="G135" i="19" s="1"/>
  <c r="E136" i="19"/>
  <c r="E135" i="19" s="1"/>
  <c r="D136" i="19"/>
  <c r="D135" i="19" s="1"/>
  <c r="C136" i="19"/>
  <c r="C135" i="19" s="1"/>
  <c r="H133" i="19"/>
  <c r="H132" i="19" s="1"/>
  <c r="G133" i="19"/>
  <c r="G132" i="19" s="1"/>
  <c r="E133" i="19"/>
  <c r="E132" i="19" s="1"/>
  <c r="D133" i="19"/>
  <c r="D132" i="19" s="1"/>
  <c r="C133" i="19"/>
  <c r="I130" i="19"/>
  <c r="K130" i="19" s="1"/>
  <c r="H129" i="19"/>
  <c r="G129" i="19"/>
  <c r="G128" i="19" s="1"/>
  <c r="E129" i="19"/>
  <c r="D129" i="19"/>
  <c r="C129" i="19"/>
  <c r="H128" i="19"/>
  <c r="E128" i="19"/>
  <c r="D128" i="19"/>
  <c r="H126" i="19"/>
  <c r="H125" i="19" s="1"/>
  <c r="G126" i="19"/>
  <c r="G125" i="19" s="1"/>
  <c r="E126" i="19"/>
  <c r="E125" i="19" s="1"/>
  <c r="E124" i="19" s="1"/>
  <c r="D126" i="19"/>
  <c r="D125" i="19" s="1"/>
  <c r="C126" i="19"/>
  <c r="C125" i="19" s="1"/>
  <c r="H122" i="19"/>
  <c r="H121" i="19" s="1"/>
  <c r="G122" i="19"/>
  <c r="G121" i="19" s="1"/>
  <c r="E122" i="19"/>
  <c r="E121" i="19" s="1"/>
  <c r="D122" i="19"/>
  <c r="D121" i="19" s="1"/>
  <c r="C122" i="19"/>
  <c r="I120" i="19"/>
  <c r="K120" i="19" s="1"/>
  <c r="H119" i="19"/>
  <c r="G119" i="19"/>
  <c r="E119" i="19"/>
  <c r="D119" i="19"/>
  <c r="C119" i="19"/>
  <c r="I118" i="19"/>
  <c r="K118" i="19" s="1"/>
  <c r="H117" i="19"/>
  <c r="G117" i="19"/>
  <c r="E117" i="19"/>
  <c r="D117" i="19"/>
  <c r="C117" i="19"/>
  <c r="H115" i="19"/>
  <c r="G115" i="19"/>
  <c r="E115" i="19"/>
  <c r="D115" i="19"/>
  <c r="C115" i="19"/>
  <c r="H112" i="19"/>
  <c r="G112" i="19"/>
  <c r="I112" i="19" s="1"/>
  <c r="E112" i="19"/>
  <c r="E111" i="19" s="1"/>
  <c r="D112" i="19"/>
  <c r="C112" i="19"/>
  <c r="H111" i="19"/>
  <c r="D111" i="19"/>
  <c r="C111" i="19"/>
  <c r="H103" i="19"/>
  <c r="H102" i="19" s="1"/>
  <c r="G103" i="19"/>
  <c r="G102" i="19" s="1"/>
  <c r="E103" i="19"/>
  <c r="E102" i="19" s="1"/>
  <c r="D103" i="19"/>
  <c r="C103" i="19"/>
  <c r="D102" i="19"/>
  <c r="I98" i="19"/>
  <c r="K98" i="19" s="1"/>
  <c r="I94" i="19"/>
  <c r="K94" i="19" s="1"/>
  <c r="H93" i="19"/>
  <c r="H91" i="19" s="1"/>
  <c r="H90" i="19" s="1"/>
  <c r="G93" i="19"/>
  <c r="G91" i="19" s="1"/>
  <c r="G90" i="19" s="1"/>
  <c r="E93" i="19"/>
  <c r="E91" i="19" s="1"/>
  <c r="E90" i="19" s="1"/>
  <c r="D93" i="19"/>
  <c r="D91" i="19" s="1"/>
  <c r="D90" i="19" s="1"/>
  <c r="C93" i="19"/>
  <c r="C91" i="19" s="1"/>
  <c r="H88" i="19"/>
  <c r="H87" i="19" s="1"/>
  <c r="G88" i="19"/>
  <c r="G87" i="19" s="1"/>
  <c r="E88" i="19"/>
  <c r="E87" i="19" s="1"/>
  <c r="D88" i="19"/>
  <c r="D87" i="19" s="1"/>
  <c r="C88" i="19"/>
  <c r="H81" i="19"/>
  <c r="G81" i="19"/>
  <c r="E81" i="19"/>
  <c r="D81" i="19"/>
  <c r="C81" i="19"/>
  <c r="H79" i="19"/>
  <c r="G79" i="19"/>
  <c r="E79" i="19"/>
  <c r="D79" i="19"/>
  <c r="C79" i="19"/>
  <c r="I78" i="19"/>
  <c r="J78" i="19" s="1"/>
  <c r="I76" i="19"/>
  <c r="K76" i="19" s="1"/>
  <c r="I74" i="19"/>
  <c r="J74" i="19" s="1"/>
  <c r="H72" i="19"/>
  <c r="G72" i="19"/>
  <c r="G71" i="19" s="1"/>
  <c r="E72" i="19"/>
  <c r="E71" i="19" s="1"/>
  <c r="D72" i="19"/>
  <c r="D71" i="19" s="1"/>
  <c r="C72" i="19"/>
  <c r="C71" i="19" s="1"/>
  <c r="I70" i="19"/>
  <c r="H67" i="19"/>
  <c r="H66" i="19" s="1"/>
  <c r="G67" i="19"/>
  <c r="G66" i="19" s="1"/>
  <c r="E67" i="19"/>
  <c r="E66" i="19" s="1"/>
  <c r="D67" i="19"/>
  <c r="D66" i="19" s="1"/>
  <c r="C67" i="19"/>
  <c r="H61" i="19"/>
  <c r="G61" i="19"/>
  <c r="E61" i="19"/>
  <c r="D61" i="19"/>
  <c r="C61" i="19"/>
  <c r="H59" i="19"/>
  <c r="G59" i="19"/>
  <c r="E59" i="19"/>
  <c r="D59" i="19"/>
  <c r="C59" i="19"/>
  <c r="I58" i="19"/>
  <c r="K58" i="19" s="1"/>
  <c r="H57" i="19"/>
  <c r="G57" i="19"/>
  <c r="E57" i="19"/>
  <c r="D57" i="19"/>
  <c r="C57" i="19"/>
  <c r="I56" i="19"/>
  <c r="K56" i="19" s="1"/>
  <c r="I54" i="19"/>
  <c r="K54" i="19" s="1"/>
  <c r="H50" i="19"/>
  <c r="H49" i="19" s="1"/>
  <c r="G50" i="19"/>
  <c r="E50" i="19"/>
  <c r="E49" i="19" s="1"/>
  <c r="D50" i="19"/>
  <c r="D49" i="19" s="1"/>
  <c r="C50" i="19"/>
  <c r="C49" i="19" s="1"/>
  <c r="H45" i="19"/>
  <c r="G45" i="19"/>
  <c r="G44" i="19" s="1"/>
  <c r="E45" i="19"/>
  <c r="D45" i="19"/>
  <c r="D44" i="19" s="1"/>
  <c r="C45" i="19"/>
  <c r="H44" i="19"/>
  <c r="E44" i="19"/>
  <c r="I42" i="19"/>
  <c r="H41" i="19"/>
  <c r="G41" i="19"/>
  <c r="E41" i="19"/>
  <c r="D41" i="19"/>
  <c r="C41" i="19"/>
  <c r="I38" i="19"/>
  <c r="H36" i="19"/>
  <c r="G36" i="19"/>
  <c r="E36" i="19"/>
  <c r="D36" i="19"/>
  <c r="C36" i="19"/>
  <c r="H34" i="19"/>
  <c r="G34" i="19"/>
  <c r="E34" i="19"/>
  <c r="D34" i="19"/>
  <c r="C34" i="19"/>
  <c r="H28" i="19"/>
  <c r="G28" i="19"/>
  <c r="E28" i="19"/>
  <c r="D28" i="19"/>
  <c r="C28" i="19"/>
  <c r="H26" i="19"/>
  <c r="H25" i="19" s="1"/>
  <c r="H24" i="19" s="1"/>
  <c r="H23" i="19" s="1"/>
  <c r="G26" i="19"/>
  <c r="E26" i="19"/>
  <c r="D26" i="19"/>
  <c r="C26" i="19"/>
  <c r="I22" i="19"/>
  <c r="H20" i="19"/>
  <c r="G20" i="19"/>
  <c r="E20" i="19"/>
  <c r="D20" i="19"/>
  <c r="C20" i="19"/>
  <c r="H17" i="19"/>
  <c r="G17" i="19"/>
  <c r="E17" i="19"/>
  <c r="D17" i="19"/>
  <c r="C17" i="19"/>
  <c r="I16" i="19"/>
  <c r="H15" i="19"/>
  <c r="G15" i="19"/>
  <c r="E15" i="19"/>
  <c r="D15" i="19"/>
  <c r="C15" i="19"/>
  <c r="J684" i="19" l="1"/>
  <c r="G694" i="20"/>
  <c r="J694" i="20" s="1"/>
  <c r="G385" i="19"/>
  <c r="G384" i="19" s="1"/>
  <c r="I72" i="19"/>
  <c r="H276" i="19"/>
  <c r="H43" i="19"/>
  <c r="D224" i="19"/>
  <c r="C264" i="19"/>
  <c r="H389" i="19"/>
  <c r="H388" i="19" s="1"/>
  <c r="G389" i="19"/>
  <c r="G388" i="19" s="1"/>
  <c r="D446" i="19"/>
  <c r="D445" i="19" s="1"/>
  <c r="D459" i="19"/>
  <c r="D458" i="19" s="1"/>
  <c r="I20" i="19"/>
  <c r="G111" i="19"/>
  <c r="D562" i="19"/>
  <c r="E578" i="19"/>
  <c r="G25" i="19"/>
  <c r="G24" i="19" s="1"/>
  <c r="G23" i="19" s="1"/>
  <c r="H71" i="19"/>
  <c r="D114" i="19"/>
  <c r="I144" i="19"/>
  <c r="K144" i="19" s="1"/>
  <c r="H186" i="19"/>
  <c r="E194" i="19"/>
  <c r="E193" i="19" s="1"/>
  <c r="E192" i="19" s="1"/>
  <c r="J72" i="19"/>
  <c r="E33" i="19"/>
  <c r="E32" i="19" s="1"/>
  <c r="I206" i="19"/>
  <c r="C327" i="19"/>
  <c r="E341" i="19"/>
  <c r="H487" i="19"/>
  <c r="C591" i="19"/>
  <c r="H673" i="19"/>
  <c r="I79" i="19"/>
  <c r="I119" i="19"/>
  <c r="K119" i="19" s="1"/>
  <c r="I199" i="19"/>
  <c r="K199" i="19" s="1"/>
  <c r="I339" i="19"/>
  <c r="I419" i="19"/>
  <c r="K419" i="19" s="1"/>
  <c r="I447" i="19"/>
  <c r="K447" i="19" s="1"/>
  <c r="I451" i="19"/>
  <c r="K451" i="19" s="1"/>
  <c r="I463" i="19"/>
  <c r="K463" i="19" s="1"/>
  <c r="I527" i="19"/>
  <c r="K527" i="19" s="1"/>
  <c r="D25" i="19"/>
  <c r="D24" i="19" s="1"/>
  <c r="D23" i="19" s="1"/>
  <c r="I50" i="19"/>
  <c r="K50" i="19" s="1"/>
  <c r="E131" i="19"/>
  <c r="E219" i="19"/>
  <c r="D389" i="19"/>
  <c r="D388" i="19" s="1"/>
  <c r="D695" i="19"/>
  <c r="I88" i="19"/>
  <c r="K88" i="19" s="1"/>
  <c r="I156" i="19"/>
  <c r="I392" i="19"/>
  <c r="K392" i="19" s="1"/>
  <c r="I408" i="19"/>
  <c r="I508" i="19"/>
  <c r="H131" i="19"/>
  <c r="H143" i="19"/>
  <c r="H138" i="19" s="1"/>
  <c r="I178" i="19"/>
  <c r="K178" i="19" s="1"/>
  <c r="C258" i="19"/>
  <c r="H347" i="19"/>
  <c r="H346" i="19" s="1"/>
  <c r="E370" i="19"/>
  <c r="E399" i="19"/>
  <c r="H446" i="19"/>
  <c r="H445" i="19" s="1"/>
  <c r="D487" i="19"/>
  <c r="I499" i="19"/>
  <c r="K499" i="19" s="1"/>
  <c r="I247" i="19"/>
  <c r="K247" i="19" s="1"/>
  <c r="I328" i="19"/>
  <c r="K328" i="19" s="1"/>
  <c r="G327" i="19"/>
  <c r="G326" i="19" s="1"/>
  <c r="G320" i="19" s="1"/>
  <c r="G258" i="19"/>
  <c r="I575" i="19"/>
  <c r="K575" i="19" s="1"/>
  <c r="J631" i="19"/>
  <c r="K631" i="19"/>
  <c r="I624" i="19"/>
  <c r="K624" i="19" s="1"/>
  <c r="I700" i="19"/>
  <c r="J700" i="19" s="1"/>
  <c r="J80" i="19"/>
  <c r="I520" i="19"/>
  <c r="K520" i="19" s="1"/>
  <c r="I569" i="19"/>
  <c r="K569" i="19" s="1"/>
  <c r="I592" i="19"/>
  <c r="J592" i="19" s="1"/>
  <c r="G244" i="19"/>
  <c r="G243" i="19" s="1"/>
  <c r="G237" i="19"/>
  <c r="I237" i="19" s="1"/>
  <c r="G124" i="19"/>
  <c r="D501" i="19"/>
  <c r="I59" i="19"/>
  <c r="K59" i="19" s="1"/>
  <c r="H33" i="19"/>
  <c r="H32" i="19" s="1"/>
  <c r="D110" i="19"/>
  <c r="I312" i="19"/>
  <c r="K312" i="19" s="1"/>
  <c r="I608" i="19"/>
  <c r="J608" i="19" s="1"/>
  <c r="I344" i="19"/>
  <c r="J344" i="19" s="1"/>
  <c r="G49" i="19"/>
  <c r="G43" i="19" s="1"/>
  <c r="K206" i="19"/>
  <c r="G473" i="19"/>
  <c r="E14" i="19"/>
  <c r="E13" i="19" s="1"/>
  <c r="E12" i="19" s="1"/>
  <c r="E65" i="19"/>
  <c r="H124" i="19"/>
  <c r="D159" i="19"/>
  <c r="H654" i="19"/>
  <c r="G695" i="19"/>
  <c r="H725" i="19"/>
  <c r="I28" i="19"/>
  <c r="K28" i="19" s="1"/>
  <c r="G86" i="19"/>
  <c r="G85" i="19" s="1"/>
  <c r="H159" i="19"/>
  <c r="D311" i="19"/>
  <c r="D310" i="19" s="1"/>
  <c r="D304" i="19" s="1"/>
  <c r="E327" i="19"/>
  <c r="E326" i="19" s="1"/>
  <c r="G341" i="19"/>
  <c r="G399" i="19"/>
  <c r="D399" i="19"/>
  <c r="G446" i="19"/>
  <c r="G445" i="19" s="1"/>
  <c r="D526" i="19"/>
  <c r="D525" i="19" s="1"/>
  <c r="G526" i="19"/>
  <c r="G525" i="19" s="1"/>
  <c r="G546" i="19"/>
  <c r="G545" i="19" s="1"/>
  <c r="G539" i="19" s="1"/>
  <c r="H628" i="19"/>
  <c r="E633" i="19"/>
  <c r="E628" i="19" s="1"/>
  <c r="J636" i="19"/>
  <c r="I217" i="19"/>
  <c r="K217" i="19" s="1"/>
  <c r="I437" i="19"/>
  <c r="K437" i="19" s="1"/>
  <c r="I449" i="19"/>
  <c r="K449" i="19" s="1"/>
  <c r="I565" i="19"/>
  <c r="K565" i="19" s="1"/>
  <c r="I547" i="19"/>
  <c r="J547" i="19" s="1"/>
  <c r="I563" i="19"/>
  <c r="J563" i="19" s="1"/>
  <c r="I36" i="19"/>
  <c r="K36" i="19" s="1"/>
  <c r="G143" i="19"/>
  <c r="G138" i="19" s="1"/>
  <c r="D439" i="19"/>
  <c r="C562" i="19"/>
  <c r="E673" i="19"/>
  <c r="C25" i="19"/>
  <c r="E143" i="19"/>
  <c r="G186" i="19"/>
  <c r="G180" i="19" s="1"/>
  <c r="E186" i="19"/>
  <c r="E180" i="19" s="1"/>
  <c r="D236" i="19"/>
  <c r="D235" i="19" s="1"/>
  <c r="D258" i="19"/>
  <c r="D254" i="19" s="1"/>
  <c r="G264" i="19"/>
  <c r="G263" i="19" s="1"/>
  <c r="G337" i="19"/>
  <c r="H341" i="19"/>
  <c r="I364" i="19"/>
  <c r="K364" i="19" s="1"/>
  <c r="D370" i="19"/>
  <c r="E389" i="19"/>
  <c r="E388" i="19" s="1"/>
  <c r="E383" i="19" s="1"/>
  <c r="G439" i="19"/>
  <c r="C459" i="19"/>
  <c r="C458" i="19" s="1"/>
  <c r="H459" i="19"/>
  <c r="H458" i="19" s="1"/>
  <c r="H457" i="19" s="1"/>
  <c r="E546" i="19"/>
  <c r="E545" i="19" s="1"/>
  <c r="E539" i="19" s="1"/>
  <c r="D578" i="19"/>
  <c r="D573" i="19" s="1"/>
  <c r="D572" i="19" s="1"/>
  <c r="I612" i="19"/>
  <c r="J612" i="19" s="1"/>
  <c r="I634" i="19"/>
  <c r="K634" i="19" s="1"/>
  <c r="I670" i="19"/>
  <c r="K670" i="19" s="1"/>
  <c r="I676" i="19"/>
  <c r="K676" i="19" s="1"/>
  <c r="H695" i="19"/>
  <c r="I704" i="19"/>
  <c r="K704" i="19" s="1"/>
  <c r="I26" i="19"/>
  <c r="K26" i="19" s="1"/>
  <c r="I570" i="19"/>
  <c r="K570" i="19" s="1"/>
  <c r="I674" i="19"/>
  <c r="K674" i="19" s="1"/>
  <c r="K77" i="19"/>
  <c r="J77" i="19"/>
  <c r="K513" i="19"/>
  <c r="J513" i="19"/>
  <c r="J645" i="19"/>
  <c r="K645" i="19"/>
  <c r="J518" i="19"/>
  <c r="K518" i="19"/>
  <c r="J534" i="19"/>
  <c r="K534" i="19"/>
  <c r="K64" i="19"/>
  <c r="K74" i="19"/>
  <c r="I161" i="19"/>
  <c r="J161" i="19" s="1"/>
  <c r="K561" i="19"/>
  <c r="J56" i="19"/>
  <c r="I57" i="19"/>
  <c r="K57" i="19" s="1"/>
  <c r="I126" i="19"/>
  <c r="K126" i="19" s="1"/>
  <c r="I225" i="19"/>
  <c r="K225" i="19" s="1"/>
  <c r="I330" i="19"/>
  <c r="K330" i="19" s="1"/>
  <c r="I481" i="19"/>
  <c r="J481" i="19" s="1"/>
  <c r="J582" i="19"/>
  <c r="I61" i="19"/>
  <c r="K61" i="19" s="1"/>
  <c r="I261" i="19"/>
  <c r="K261" i="19" s="1"/>
  <c r="I41" i="19"/>
  <c r="J41" i="19" s="1"/>
  <c r="I49" i="19"/>
  <c r="K49" i="19" s="1"/>
  <c r="K176" i="19"/>
  <c r="I270" i="19"/>
  <c r="K270" i="19" s="1"/>
  <c r="I730" i="19"/>
  <c r="J730" i="19" s="1"/>
  <c r="I622" i="19"/>
  <c r="K622" i="19" s="1"/>
  <c r="K78" i="19"/>
  <c r="J97" i="19"/>
  <c r="J118" i="19"/>
  <c r="J345" i="19"/>
  <c r="K430" i="19"/>
  <c r="J448" i="19"/>
  <c r="J637" i="19"/>
  <c r="K718" i="19"/>
  <c r="J73" i="19"/>
  <c r="J94" i="19"/>
  <c r="K275" i="19"/>
  <c r="K378" i="19"/>
  <c r="K533" i="19"/>
  <c r="J569" i="19"/>
  <c r="J576" i="19"/>
  <c r="K63" i="19"/>
  <c r="J63" i="19"/>
  <c r="J75" i="19"/>
  <c r="K75" i="19"/>
  <c r="J223" i="19"/>
  <c r="K223" i="19"/>
  <c r="K295" i="19"/>
  <c r="J295" i="19"/>
  <c r="K387" i="19"/>
  <c r="J387" i="19"/>
  <c r="K391" i="19"/>
  <c r="J391" i="19"/>
  <c r="J623" i="19"/>
  <c r="K623" i="19"/>
  <c r="E151" i="19"/>
  <c r="J59" i="19"/>
  <c r="H317" i="19"/>
  <c r="H316" i="19" s="1"/>
  <c r="I316" i="19" s="1"/>
  <c r="I318" i="19"/>
  <c r="K318" i="19" s="1"/>
  <c r="H337" i="19"/>
  <c r="H336" i="19" s="1"/>
  <c r="J708" i="19"/>
  <c r="K708" i="19"/>
  <c r="J675" i="19"/>
  <c r="K675" i="19"/>
  <c r="D33" i="19"/>
  <c r="D32" i="19" s="1"/>
  <c r="G33" i="19"/>
  <c r="G32" i="19" s="1"/>
  <c r="E43" i="19"/>
  <c r="J54" i="19"/>
  <c r="J57" i="19"/>
  <c r="G65" i="19"/>
  <c r="E86" i="19"/>
  <c r="E85" i="19" s="1"/>
  <c r="H114" i="19"/>
  <c r="H110" i="19" s="1"/>
  <c r="D124" i="19"/>
  <c r="D131" i="19"/>
  <c r="D143" i="19"/>
  <c r="D138" i="19" s="1"/>
  <c r="G166" i="19"/>
  <c r="D186" i="19"/>
  <c r="D180" i="19" s="1"/>
  <c r="G194" i="19"/>
  <c r="G193" i="19" s="1"/>
  <c r="G192" i="19" s="1"/>
  <c r="J197" i="19"/>
  <c r="J201" i="19"/>
  <c r="J203" i="19"/>
  <c r="J205" i="19"/>
  <c r="E236" i="19"/>
  <c r="H244" i="19"/>
  <c r="H243" i="19" s="1"/>
  <c r="H264" i="19"/>
  <c r="H263" i="19" s="1"/>
  <c r="H290" i="19"/>
  <c r="I334" i="19"/>
  <c r="K334" i="19" s="1"/>
  <c r="H333" i="19"/>
  <c r="H332" i="19" s="1"/>
  <c r="G432" i="19"/>
  <c r="G431" i="19" s="1"/>
  <c r="G425" i="19" s="1"/>
  <c r="I433" i="19"/>
  <c r="K433" i="19" s="1"/>
  <c r="H441" i="19"/>
  <c r="H440" i="19" s="1"/>
  <c r="I442" i="19"/>
  <c r="K442" i="19" s="1"/>
  <c r="H473" i="19"/>
  <c r="K625" i="19"/>
  <c r="J625" i="19"/>
  <c r="K730" i="19"/>
  <c r="H552" i="19"/>
  <c r="H551" i="19" s="1"/>
  <c r="I551" i="19" s="1"/>
  <c r="K551" i="19" s="1"/>
  <c r="I553" i="19"/>
  <c r="K553" i="19" s="1"/>
  <c r="K299" i="19"/>
  <c r="J299" i="19"/>
  <c r="J611" i="19"/>
  <c r="K611" i="19"/>
  <c r="H14" i="19"/>
  <c r="H13" i="19" s="1"/>
  <c r="H12" i="19" s="1"/>
  <c r="H11" i="19" s="1"/>
  <c r="E25" i="19"/>
  <c r="E24" i="19" s="1"/>
  <c r="E23" i="19" s="1"/>
  <c r="D43" i="19"/>
  <c r="H65" i="19"/>
  <c r="I93" i="19"/>
  <c r="J93" i="19" s="1"/>
  <c r="I136" i="19"/>
  <c r="K136" i="19" s="1"/>
  <c r="E138" i="19"/>
  <c r="E159" i="19"/>
  <c r="K462" i="19"/>
  <c r="J462" i="19"/>
  <c r="K607" i="19"/>
  <c r="K610" i="19"/>
  <c r="J610" i="19"/>
  <c r="J705" i="19"/>
  <c r="K705" i="19"/>
  <c r="H31" i="19"/>
  <c r="H30" i="19" s="1"/>
  <c r="G224" i="19"/>
  <c r="D14" i="19"/>
  <c r="D13" i="19" s="1"/>
  <c r="D12" i="19" s="1"/>
  <c r="D11" i="19" s="1"/>
  <c r="I17" i="19"/>
  <c r="K17" i="19" s="1"/>
  <c r="D65" i="19"/>
  <c r="J101" i="19"/>
  <c r="E114" i="19"/>
  <c r="E110" i="19" s="1"/>
  <c r="G131" i="19"/>
  <c r="I149" i="19"/>
  <c r="K149" i="19" s="1"/>
  <c r="I157" i="19"/>
  <c r="K157" i="19" s="1"/>
  <c r="G160" i="19"/>
  <c r="G159" i="19" s="1"/>
  <c r="J162" i="19"/>
  <c r="D166" i="19"/>
  <c r="H180" i="19"/>
  <c r="K198" i="19"/>
  <c r="J200" i="19"/>
  <c r="J202" i="19"/>
  <c r="J204" i="19"/>
  <c r="I213" i="19"/>
  <c r="K213" i="19" s="1"/>
  <c r="I221" i="19"/>
  <c r="K221" i="19" s="1"/>
  <c r="J233" i="19"/>
  <c r="H236" i="19"/>
  <c r="K242" i="19"/>
  <c r="I293" i="19"/>
  <c r="J293" i="19" s="1"/>
  <c r="K329" i="19"/>
  <c r="J329" i="19"/>
  <c r="H439" i="19"/>
  <c r="J575" i="19"/>
  <c r="J595" i="19"/>
  <c r="G591" i="19"/>
  <c r="G633" i="19"/>
  <c r="G254" i="19"/>
  <c r="H258" i="19"/>
  <c r="H254" i="19" s="1"/>
  <c r="H253" i="19" s="1"/>
  <c r="J268" i="19"/>
  <c r="E311" i="19"/>
  <c r="E310" i="19" s="1"/>
  <c r="G311" i="19"/>
  <c r="G310" i="19" s="1"/>
  <c r="G304" i="19" s="1"/>
  <c r="E337" i="19"/>
  <c r="D341" i="19"/>
  <c r="D337" i="19" s="1"/>
  <c r="D336" i="19" s="1"/>
  <c r="H399" i="19"/>
  <c r="G407" i="19"/>
  <c r="G406" i="19" s="1"/>
  <c r="H519" i="19"/>
  <c r="H515" i="19" s="1"/>
  <c r="E526" i="19"/>
  <c r="E525" i="19" s="1"/>
  <c r="D546" i="19"/>
  <c r="D545" i="19" s="1"/>
  <c r="D557" i="19"/>
  <c r="D556" i="19" s="1"/>
  <c r="D555" i="19" s="1"/>
  <c r="G562" i="19"/>
  <c r="G557" i="19" s="1"/>
  <c r="G556" i="19" s="1"/>
  <c r="H578" i="19"/>
  <c r="I600" i="19"/>
  <c r="K600" i="19" s="1"/>
  <c r="I665" i="19"/>
  <c r="J665" i="19" s="1"/>
  <c r="D654" i="19"/>
  <c r="H703" i="19"/>
  <c r="I710" i="19"/>
  <c r="K710" i="19" s="1"/>
  <c r="I728" i="19"/>
  <c r="K728" i="19" s="1"/>
  <c r="G290" i="19"/>
  <c r="E320" i="19"/>
  <c r="G356" i="19"/>
  <c r="H370" i="19"/>
  <c r="D457" i="19"/>
  <c r="G487" i="19"/>
  <c r="J492" i="19"/>
  <c r="J509" i="19"/>
  <c r="D519" i="19"/>
  <c r="E562" i="19"/>
  <c r="D591" i="19"/>
  <c r="G673" i="19"/>
  <c r="D673" i="19"/>
  <c r="I685" i="19"/>
  <c r="D264" i="19"/>
  <c r="D263" i="19" s="1"/>
  <c r="I288" i="19"/>
  <c r="K288" i="19" s="1"/>
  <c r="J294" i="19"/>
  <c r="D290" i="19"/>
  <c r="E304" i="19"/>
  <c r="H311" i="19"/>
  <c r="H310" i="19" s="1"/>
  <c r="H304" i="19" s="1"/>
  <c r="D327" i="19"/>
  <c r="D326" i="19" s="1"/>
  <c r="D320" i="19" s="1"/>
  <c r="D383" i="19"/>
  <c r="E459" i="19"/>
  <c r="E458" i="19" s="1"/>
  <c r="E457" i="19" s="1"/>
  <c r="J461" i="19"/>
  <c r="J468" i="19"/>
  <c r="D473" i="19"/>
  <c r="D515" i="19"/>
  <c r="D514" i="19" s="1"/>
  <c r="E519" i="19"/>
  <c r="E515" i="19" s="1"/>
  <c r="E514" i="19" s="1"/>
  <c r="G519" i="19"/>
  <c r="G515" i="19" s="1"/>
  <c r="H526" i="19"/>
  <c r="H525" i="19" s="1"/>
  <c r="H562" i="19"/>
  <c r="H557" i="19" s="1"/>
  <c r="H556" i="19" s="1"/>
  <c r="J613" i="19"/>
  <c r="D633" i="19"/>
  <c r="K683" i="19"/>
  <c r="H591" i="19"/>
  <c r="H590" i="19" s="1"/>
  <c r="I596" i="19"/>
  <c r="K596" i="19" s="1"/>
  <c r="I686" i="19"/>
  <c r="J686" i="19" s="1"/>
  <c r="I717" i="19"/>
  <c r="K717" i="19" s="1"/>
  <c r="J62" i="19"/>
  <c r="J76" i="19"/>
  <c r="J92" i="19"/>
  <c r="J96" i="19"/>
  <c r="J98" i="19"/>
  <c r="J142" i="19"/>
  <c r="J154" i="19"/>
  <c r="J183" i="19"/>
  <c r="J185" i="19"/>
  <c r="K196" i="19"/>
  <c r="J267" i="19"/>
  <c r="K280" i="19"/>
  <c r="J318" i="19"/>
  <c r="J374" i="19"/>
  <c r="J397" i="19"/>
  <c r="J402" i="19"/>
  <c r="J419" i="19"/>
  <c r="J486" i="19"/>
  <c r="K608" i="19"/>
  <c r="K656" i="19"/>
  <c r="K659" i="19"/>
  <c r="K715" i="19"/>
  <c r="J53" i="19"/>
  <c r="J55" i="19"/>
  <c r="J120" i="19"/>
  <c r="J218" i="19"/>
  <c r="J137" i="19"/>
  <c r="J141" i="19"/>
  <c r="J155" i="19"/>
  <c r="J184" i="19"/>
  <c r="K191" i="19"/>
  <c r="J266" i="19"/>
  <c r="K269" i="19"/>
  <c r="J271" i="19"/>
  <c r="K309" i="19"/>
  <c r="J340" i="19"/>
  <c r="J369" i="19"/>
  <c r="J393" i="19"/>
  <c r="J420" i="19"/>
  <c r="J450" i="19"/>
  <c r="J456" i="19"/>
  <c r="J482" i="19"/>
  <c r="J564" i="19"/>
  <c r="J571" i="19"/>
  <c r="J609" i="19"/>
  <c r="K660" i="19"/>
  <c r="K688" i="19"/>
  <c r="K694" i="19"/>
  <c r="K711" i="19"/>
  <c r="K729" i="19"/>
  <c r="J731" i="19"/>
  <c r="J52" i="19"/>
  <c r="J100" i="19"/>
  <c r="K106" i="19"/>
  <c r="J113" i="19"/>
  <c r="J150" i="19"/>
  <c r="K215" i="19"/>
  <c r="J260" i="19"/>
  <c r="K21" i="19"/>
  <c r="J21" i="19"/>
  <c r="K47" i="19"/>
  <c r="J47" i="19"/>
  <c r="K70" i="19"/>
  <c r="J70" i="19"/>
  <c r="K16" i="19"/>
  <c r="J16" i="19"/>
  <c r="K20" i="19"/>
  <c r="J20" i="19"/>
  <c r="K22" i="19"/>
  <c r="J22" i="19"/>
  <c r="K48" i="19"/>
  <c r="J48" i="19"/>
  <c r="K156" i="19"/>
  <c r="J156" i="19"/>
  <c r="J27" i="19"/>
  <c r="K27" i="19"/>
  <c r="D31" i="19"/>
  <c r="D30" i="19" s="1"/>
  <c r="K35" i="19"/>
  <c r="J35" i="19"/>
  <c r="K39" i="19"/>
  <c r="J39" i="19"/>
  <c r="J42" i="19"/>
  <c r="K42" i="19"/>
  <c r="J61" i="19"/>
  <c r="I67" i="19"/>
  <c r="K67" i="19" s="1"/>
  <c r="K79" i="19"/>
  <c r="J79" i="19"/>
  <c r="J19" i="19"/>
  <c r="K19" i="19"/>
  <c r="K38" i="19"/>
  <c r="J38" i="19"/>
  <c r="K93" i="19"/>
  <c r="K112" i="19"/>
  <c r="J112" i="19"/>
  <c r="K40" i="19"/>
  <c r="J40" i="19"/>
  <c r="I45" i="19"/>
  <c r="K45" i="19" s="1"/>
  <c r="K69" i="19"/>
  <c r="J69" i="19"/>
  <c r="K83" i="19"/>
  <c r="J83" i="19"/>
  <c r="K18" i="19"/>
  <c r="J18" i="19"/>
  <c r="I15" i="19"/>
  <c r="K15" i="19" s="1"/>
  <c r="J28" i="19"/>
  <c r="J50" i="19"/>
  <c r="K72" i="19"/>
  <c r="I111" i="19"/>
  <c r="K172" i="19"/>
  <c r="J172" i="19"/>
  <c r="J178" i="19"/>
  <c r="I246" i="19"/>
  <c r="I257" i="19"/>
  <c r="K289" i="19"/>
  <c r="J289" i="19"/>
  <c r="K325" i="19"/>
  <c r="J325" i="19"/>
  <c r="C332" i="19"/>
  <c r="K335" i="19"/>
  <c r="J335" i="19"/>
  <c r="K386" i="19"/>
  <c r="J386" i="19"/>
  <c r="K594" i="19"/>
  <c r="J594" i="19"/>
  <c r="C14" i="19"/>
  <c r="G14" i="19"/>
  <c r="G13" i="19" s="1"/>
  <c r="G12" i="19" s="1"/>
  <c r="G11" i="19" s="1"/>
  <c r="K29" i="19"/>
  <c r="C33" i="19"/>
  <c r="I37" i="19"/>
  <c r="I46" i="19"/>
  <c r="K51" i="19"/>
  <c r="J58" i="19"/>
  <c r="I60" i="19"/>
  <c r="I68" i="19"/>
  <c r="I89" i="19"/>
  <c r="J95" i="19"/>
  <c r="J99" i="19"/>
  <c r="K105" i="19"/>
  <c r="I123" i="19"/>
  <c r="I127" i="19"/>
  <c r="J130" i="19"/>
  <c r="I134" i="19"/>
  <c r="I135" i="19"/>
  <c r="J136" i="19"/>
  <c r="C139" i="19"/>
  <c r="J144" i="19"/>
  <c r="C143" i="19"/>
  <c r="C152" i="19"/>
  <c r="I177" i="19"/>
  <c r="I182" i="19"/>
  <c r="I188" i="19"/>
  <c r="H193" i="19"/>
  <c r="H192" i="19" s="1"/>
  <c r="I195" i="19"/>
  <c r="K195" i="19" s="1"/>
  <c r="K207" i="19"/>
  <c r="J207" i="19"/>
  <c r="K209" i="19"/>
  <c r="J209" i="19"/>
  <c r="K211" i="19"/>
  <c r="J211" i="19"/>
  <c r="C212" i="19"/>
  <c r="K214" i="19"/>
  <c r="K216" i="19"/>
  <c r="C220" i="19"/>
  <c r="G219" i="19"/>
  <c r="K222" i="19"/>
  <c r="K226" i="19"/>
  <c r="J226" i="19"/>
  <c r="I229" i="19"/>
  <c r="I232" i="19"/>
  <c r="I231" i="19"/>
  <c r="K231" i="19" s="1"/>
  <c r="E235" i="19"/>
  <c r="I241" i="19"/>
  <c r="K241" i="19" s="1"/>
  <c r="J247" i="19"/>
  <c r="K248" i="19"/>
  <c r="K262" i="19"/>
  <c r="J262" i="19"/>
  <c r="K268" i="19"/>
  <c r="K281" i="19"/>
  <c r="E356" i="19"/>
  <c r="C453" i="19"/>
  <c r="I455" i="19"/>
  <c r="I91" i="19"/>
  <c r="K91" i="19" s="1"/>
  <c r="I90" i="19"/>
  <c r="C102" i="19"/>
  <c r="C114" i="19"/>
  <c r="K145" i="19"/>
  <c r="J145" i="19"/>
  <c r="C163" i="19"/>
  <c r="C159" i="19" s="1"/>
  <c r="K170" i="19"/>
  <c r="J170" i="19"/>
  <c r="C263" i="19"/>
  <c r="J553" i="19"/>
  <c r="K601" i="19"/>
  <c r="J601" i="19"/>
  <c r="C24" i="19"/>
  <c r="C44" i="19"/>
  <c r="C66" i="19"/>
  <c r="I81" i="19"/>
  <c r="K81" i="19" s="1"/>
  <c r="J88" i="19"/>
  <c r="H86" i="19"/>
  <c r="H85" i="19" s="1"/>
  <c r="H10" i="19" s="1"/>
  <c r="H9" i="19" s="1"/>
  <c r="C90" i="19"/>
  <c r="I104" i="19"/>
  <c r="I116" i="19"/>
  <c r="C128" i="19"/>
  <c r="I140" i="19"/>
  <c r="K140" i="19" s="1"/>
  <c r="I148" i="19"/>
  <c r="I153" i="19"/>
  <c r="K153" i="19" s="1"/>
  <c r="K158" i="19"/>
  <c r="J158" i="19"/>
  <c r="I165" i="19"/>
  <c r="E166" i="19"/>
  <c r="K169" i="19"/>
  <c r="J169" i="19"/>
  <c r="K171" i="19"/>
  <c r="J171" i="19"/>
  <c r="K173" i="19"/>
  <c r="J173" i="19"/>
  <c r="K189" i="19"/>
  <c r="J189" i="19"/>
  <c r="I190" i="19"/>
  <c r="K190" i="19" s="1"/>
  <c r="C194" i="19"/>
  <c r="J206" i="19"/>
  <c r="D219" i="19"/>
  <c r="H224" i="19"/>
  <c r="H219" i="19" s="1"/>
  <c r="K230" i="19"/>
  <c r="J230" i="19"/>
  <c r="K239" i="19"/>
  <c r="J239" i="19"/>
  <c r="C240" i="19"/>
  <c r="E258" i="19"/>
  <c r="E254" i="19" s="1"/>
  <c r="E264" i="19"/>
  <c r="E263" i="19" s="1"/>
  <c r="I274" i="19"/>
  <c r="K274" i="19" s="1"/>
  <c r="E276" i="19"/>
  <c r="I279" i="19"/>
  <c r="K279" i="19" s="1"/>
  <c r="E290" i="19"/>
  <c r="I308" i="19"/>
  <c r="K313" i="19"/>
  <c r="J313" i="19"/>
  <c r="C347" i="19"/>
  <c r="K351" i="19"/>
  <c r="J351" i="19"/>
  <c r="I363" i="19"/>
  <c r="I362" i="19"/>
  <c r="K362" i="19" s="1"/>
  <c r="C376" i="19"/>
  <c r="C394" i="19"/>
  <c r="K444" i="19"/>
  <c r="J444" i="19"/>
  <c r="I71" i="19"/>
  <c r="K71" i="19" s="1"/>
  <c r="K82" i="19"/>
  <c r="J82" i="19"/>
  <c r="K84" i="19"/>
  <c r="J84" i="19"/>
  <c r="D86" i="19"/>
  <c r="D85" i="19" s="1"/>
  <c r="G114" i="19"/>
  <c r="G110" i="19" s="1"/>
  <c r="I117" i="19"/>
  <c r="K117" i="19" s="1"/>
  <c r="C121" i="19"/>
  <c r="I129" i="19"/>
  <c r="K129" i="19" s="1"/>
  <c r="I128" i="19"/>
  <c r="C132" i="19"/>
  <c r="I146" i="19"/>
  <c r="K146" i="19" s="1"/>
  <c r="I147" i="19"/>
  <c r="J157" i="19"/>
  <c r="H166" i="19"/>
  <c r="I175" i="19"/>
  <c r="K175" i="19" s="1"/>
  <c r="I174" i="19"/>
  <c r="K174" i="19" s="1"/>
  <c r="K179" i="19"/>
  <c r="J179" i="19"/>
  <c r="J199" i="19"/>
  <c r="K208" i="19"/>
  <c r="J208" i="19"/>
  <c r="K210" i="19"/>
  <c r="J210" i="19"/>
  <c r="K227" i="19"/>
  <c r="J227" i="19"/>
  <c r="J238" i="19"/>
  <c r="I252" i="19"/>
  <c r="I259" i="19"/>
  <c r="I265" i="19"/>
  <c r="C273" i="19"/>
  <c r="C278" i="19"/>
  <c r="G276" i="19"/>
  <c r="I285" i="19"/>
  <c r="I287" i="19"/>
  <c r="I286" i="19"/>
  <c r="C296" i="19"/>
  <c r="E336" i="19"/>
  <c r="K339" i="19"/>
  <c r="J339" i="19"/>
  <c r="C371" i="19"/>
  <c r="I373" i="19"/>
  <c r="K408" i="19"/>
  <c r="J408" i="19"/>
  <c r="I412" i="19"/>
  <c r="J418" i="19"/>
  <c r="K418" i="19"/>
  <c r="C87" i="19"/>
  <c r="C177" i="19"/>
  <c r="C224" i="19"/>
  <c r="C287" i="19"/>
  <c r="I292" i="19"/>
  <c r="I298" i="19"/>
  <c r="C301" i="19"/>
  <c r="C311" i="19"/>
  <c r="H327" i="19"/>
  <c r="H326" i="19" s="1"/>
  <c r="I338" i="19"/>
  <c r="C341" i="19"/>
  <c r="C337" i="19" s="1"/>
  <c r="I355" i="19"/>
  <c r="H356" i="19"/>
  <c r="C366" i="19"/>
  <c r="I368" i="19"/>
  <c r="I385" i="19"/>
  <c r="K385" i="19" s="1"/>
  <c r="D425" i="19"/>
  <c r="I429" i="19"/>
  <c r="K434" i="19"/>
  <c r="J434" i="19"/>
  <c r="I441" i="19"/>
  <c r="K441" i="19" s="1"/>
  <c r="K491" i="19"/>
  <c r="J491" i="19"/>
  <c r="C186" i="19"/>
  <c r="I212" i="19"/>
  <c r="I240" i="19"/>
  <c r="C244" i="19"/>
  <c r="C250" i="19"/>
  <c r="C255" i="19"/>
  <c r="C283" i="19"/>
  <c r="C306" i="19"/>
  <c r="C326" i="19"/>
  <c r="K331" i="19"/>
  <c r="J331" i="19"/>
  <c r="I333" i="19"/>
  <c r="K333" i="19" s="1"/>
  <c r="I332" i="19"/>
  <c r="K332" i="19" s="1"/>
  <c r="I349" i="19"/>
  <c r="D356" i="19"/>
  <c r="I360" i="19"/>
  <c r="K365" i="19"/>
  <c r="J365" i="19"/>
  <c r="G370" i="19"/>
  <c r="I382" i="19"/>
  <c r="J392" i="19"/>
  <c r="I405" i="19"/>
  <c r="K410" i="19"/>
  <c r="J410" i="19"/>
  <c r="C407" i="19"/>
  <c r="I303" i="19"/>
  <c r="I314" i="19"/>
  <c r="K314" i="19" s="1"/>
  <c r="I315" i="19"/>
  <c r="K319" i="19"/>
  <c r="J319" i="19"/>
  <c r="K324" i="19"/>
  <c r="J324" i="19"/>
  <c r="I343" i="19"/>
  <c r="G347" i="19"/>
  <c r="G346" i="19" s="1"/>
  <c r="I350" i="19"/>
  <c r="K350" i="19" s="1"/>
  <c r="C353" i="19"/>
  <c r="K361" i="19"/>
  <c r="J361" i="19"/>
  <c r="I377" i="19"/>
  <c r="K377" i="19" s="1"/>
  <c r="H383" i="19"/>
  <c r="K414" i="19"/>
  <c r="J414" i="19"/>
  <c r="H425" i="19"/>
  <c r="K438" i="19"/>
  <c r="J438" i="19"/>
  <c r="K478" i="19"/>
  <c r="J478" i="19"/>
  <c r="K500" i="19"/>
  <c r="J500" i="19"/>
  <c r="I523" i="19"/>
  <c r="C388" i="19"/>
  <c r="I390" i="19"/>
  <c r="I396" i="19"/>
  <c r="I401" i="19"/>
  <c r="D407" i="19"/>
  <c r="D406" i="19" s="1"/>
  <c r="H407" i="19"/>
  <c r="H406" i="19" s="1"/>
  <c r="H398" i="19" s="1"/>
  <c r="C422" i="19"/>
  <c r="K452" i="19"/>
  <c r="J452" i="19"/>
  <c r="I460" i="19"/>
  <c r="C465" i="19"/>
  <c r="E487" i="19"/>
  <c r="K508" i="19"/>
  <c r="J508" i="19"/>
  <c r="I530" i="19"/>
  <c r="K563" i="19"/>
  <c r="C358" i="19"/>
  <c r="C380" i="19"/>
  <c r="E407" i="19"/>
  <c r="E406" i="19" s="1"/>
  <c r="E398" i="19" s="1"/>
  <c r="J409" i="19"/>
  <c r="I416" i="19"/>
  <c r="K416" i="19" s="1"/>
  <c r="I417" i="19"/>
  <c r="C427" i="19"/>
  <c r="J437" i="19"/>
  <c r="C440" i="19"/>
  <c r="J443" i="19"/>
  <c r="C446" i="19"/>
  <c r="J451" i="19"/>
  <c r="K464" i="19"/>
  <c r="J464" i="19"/>
  <c r="I471" i="19"/>
  <c r="K471" i="19" s="1"/>
  <c r="C489" i="19"/>
  <c r="G501" i="19"/>
  <c r="H503" i="19"/>
  <c r="H502" i="19" s="1"/>
  <c r="H501" i="19" s="1"/>
  <c r="I504" i="19"/>
  <c r="K504" i="19" s="1"/>
  <c r="I507" i="19"/>
  <c r="I506" i="19"/>
  <c r="K506" i="19" s="1"/>
  <c r="K544" i="19"/>
  <c r="J544" i="19"/>
  <c r="K547" i="19"/>
  <c r="G398" i="19"/>
  <c r="K413" i="19"/>
  <c r="J413" i="19"/>
  <c r="K415" i="19"/>
  <c r="J415" i="19"/>
  <c r="I424" i="19"/>
  <c r="I436" i="19"/>
  <c r="I435" i="19"/>
  <c r="K435" i="19" s="1"/>
  <c r="E446" i="19"/>
  <c r="E445" i="19" s="1"/>
  <c r="E439" i="19" s="1"/>
  <c r="J463" i="19"/>
  <c r="I467" i="19"/>
  <c r="I470" i="19"/>
  <c r="I469" i="19"/>
  <c r="I496" i="19"/>
  <c r="C516" i="19"/>
  <c r="C403" i="19"/>
  <c r="C432" i="19"/>
  <c r="I480" i="19"/>
  <c r="I479" i="19"/>
  <c r="K479" i="19" s="1"/>
  <c r="C484" i="19"/>
  <c r="C511" i="19"/>
  <c r="K524" i="19"/>
  <c r="J524" i="19"/>
  <c r="K531" i="19"/>
  <c r="J531" i="19"/>
  <c r="I532" i="19"/>
  <c r="K532" i="19" s="1"/>
  <c r="K548" i="19"/>
  <c r="J548" i="19"/>
  <c r="K599" i="19"/>
  <c r="J599" i="19"/>
  <c r="J632" i="19"/>
  <c r="K632" i="19"/>
  <c r="K640" i="19"/>
  <c r="J640" i="19"/>
  <c r="J702" i="19"/>
  <c r="K702" i="19"/>
  <c r="I485" i="19"/>
  <c r="K485" i="19" s="1"/>
  <c r="C494" i="19"/>
  <c r="I512" i="19"/>
  <c r="K512" i="19" s="1"/>
  <c r="K521" i="19"/>
  <c r="J521" i="19"/>
  <c r="K528" i="19"/>
  <c r="J528" i="19"/>
  <c r="I538" i="19"/>
  <c r="K554" i="19"/>
  <c r="J554" i="19"/>
  <c r="E557" i="19"/>
  <c r="E556" i="19" s="1"/>
  <c r="K566" i="19"/>
  <c r="J566" i="19"/>
  <c r="K592" i="19"/>
  <c r="K597" i="19"/>
  <c r="J597" i="19"/>
  <c r="I616" i="19"/>
  <c r="K616" i="19" s="1"/>
  <c r="I617" i="19"/>
  <c r="K472" i="19"/>
  <c r="J472" i="19"/>
  <c r="E473" i="19"/>
  <c r="K477" i="19"/>
  <c r="J477" i="19"/>
  <c r="I490" i="19"/>
  <c r="K490" i="19" s="1"/>
  <c r="E501" i="19"/>
  <c r="K505" i="19"/>
  <c r="J505" i="19"/>
  <c r="I517" i="19"/>
  <c r="K517" i="19" s="1"/>
  <c r="J520" i="19"/>
  <c r="J527" i="19"/>
  <c r="D539" i="19"/>
  <c r="I543" i="19"/>
  <c r="I550" i="19"/>
  <c r="I574" i="19"/>
  <c r="H583" i="19"/>
  <c r="H573" i="19" s="1"/>
  <c r="H572" i="19" s="1"/>
  <c r="I584" i="19"/>
  <c r="K598" i="19"/>
  <c r="J598" i="19"/>
  <c r="K612" i="19"/>
  <c r="I679" i="19"/>
  <c r="C503" i="19"/>
  <c r="C519" i="19"/>
  <c r="C526" i="19"/>
  <c r="C546" i="19"/>
  <c r="I560" i="19"/>
  <c r="J565" i="19"/>
  <c r="I580" i="19"/>
  <c r="K602" i="19"/>
  <c r="J602" i="19"/>
  <c r="I620" i="19"/>
  <c r="K620" i="19" s="1"/>
  <c r="I621" i="19"/>
  <c r="K627" i="19"/>
  <c r="J627" i="19"/>
  <c r="D628" i="19"/>
  <c r="D590" i="19" s="1"/>
  <c r="I630" i="19"/>
  <c r="J644" i="19"/>
  <c r="K644" i="19"/>
  <c r="K650" i="19"/>
  <c r="J650" i="19"/>
  <c r="K669" i="19"/>
  <c r="J669" i="19"/>
  <c r="C695" i="19"/>
  <c r="J707" i="19"/>
  <c r="K707" i="19"/>
  <c r="C536" i="19"/>
  <c r="C541" i="19"/>
  <c r="J577" i="19"/>
  <c r="G578" i="19"/>
  <c r="G573" i="19" s="1"/>
  <c r="G572" i="19" s="1"/>
  <c r="I581" i="19"/>
  <c r="K581" i="19" s="1"/>
  <c r="E591" i="19"/>
  <c r="J593" i="19"/>
  <c r="K615" i="19"/>
  <c r="J615" i="19"/>
  <c r="J624" i="19"/>
  <c r="K635" i="19"/>
  <c r="J635" i="19"/>
  <c r="K647" i="19"/>
  <c r="J647" i="19"/>
  <c r="J687" i="19"/>
  <c r="K687" i="19"/>
  <c r="J721" i="19"/>
  <c r="K721" i="19"/>
  <c r="C558" i="19"/>
  <c r="I567" i="19"/>
  <c r="K567" i="19" s="1"/>
  <c r="I568" i="19"/>
  <c r="E573" i="19"/>
  <c r="E572" i="19" s="1"/>
  <c r="C578" i="19"/>
  <c r="K585" i="19"/>
  <c r="J585" i="19"/>
  <c r="K603" i="19"/>
  <c r="J603" i="19"/>
  <c r="K619" i="19"/>
  <c r="J619" i="19"/>
  <c r="C633" i="19"/>
  <c r="J714" i="19"/>
  <c r="K714" i="19"/>
  <c r="J600" i="19"/>
  <c r="G628" i="19"/>
  <c r="J658" i="19"/>
  <c r="K658" i="19"/>
  <c r="G654" i="19"/>
  <c r="K677" i="19"/>
  <c r="C685" i="19"/>
  <c r="C689" i="19"/>
  <c r="G689" i="19"/>
  <c r="I689" i="19" s="1"/>
  <c r="I690" i="19"/>
  <c r="K690" i="19" s="1"/>
  <c r="I696" i="19"/>
  <c r="K696" i="19" s="1"/>
  <c r="K606" i="19"/>
  <c r="J614" i="19"/>
  <c r="J620" i="19"/>
  <c r="J626" i="19"/>
  <c r="C628" i="19"/>
  <c r="C590" i="19" s="1"/>
  <c r="I642" i="19"/>
  <c r="K642" i="19" s="1"/>
  <c r="I643" i="19"/>
  <c r="K693" i="19"/>
  <c r="J697" i="19"/>
  <c r="K697" i="19"/>
  <c r="J701" i="19"/>
  <c r="K701" i="19"/>
  <c r="C712" i="19"/>
  <c r="J720" i="19"/>
  <c r="K720" i="19"/>
  <c r="I727" i="19"/>
  <c r="G726" i="19"/>
  <c r="I605" i="19"/>
  <c r="K618" i="19"/>
  <c r="J618" i="19"/>
  <c r="K639" i="19"/>
  <c r="J639" i="19"/>
  <c r="K641" i="19"/>
  <c r="J641" i="19"/>
  <c r="I646" i="19"/>
  <c r="K646" i="19" s="1"/>
  <c r="I652" i="19"/>
  <c r="E654" i="19"/>
  <c r="J662" i="19"/>
  <c r="K662" i="19"/>
  <c r="J666" i="19"/>
  <c r="K666" i="19"/>
  <c r="J672" i="19"/>
  <c r="K672" i="19"/>
  <c r="J692" i="19"/>
  <c r="K692" i="19"/>
  <c r="I713" i="19"/>
  <c r="K713" i="19" s="1"/>
  <c r="I712" i="19"/>
  <c r="I723" i="19"/>
  <c r="K723" i="19" s="1"/>
  <c r="I722" i="19"/>
  <c r="I664" i="19"/>
  <c r="I667" i="19"/>
  <c r="I698" i="19"/>
  <c r="C703" i="19"/>
  <c r="C709" i="19"/>
  <c r="C716" i="19"/>
  <c r="C722" i="19"/>
  <c r="E725" i="19"/>
  <c r="J651" i="19"/>
  <c r="C654" i="19"/>
  <c r="K657" i="19"/>
  <c r="K661" i="19"/>
  <c r="I663" i="19"/>
  <c r="J668" i="19"/>
  <c r="K671" i="19"/>
  <c r="C673" i="19"/>
  <c r="K684" i="19"/>
  <c r="K691" i="19"/>
  <c r="E695" i="19"/>
  <c r="J699" i="19"/>
  <c r="I703" i="19"/>
  <c r="K706" i="19"/>
  <c r="I709" i="19"/>
  <c r="K709" i="19" s="1"/>
  <c r="I716" i="19"/>
  <c r="K719" i="19"/>
  <c r="K724" i="19"/>
  <c r="I733" i="19"/>
  <c r="I732" i="19"/>
  <c r="K732" i="19" s="1"/>
  <c r="C725" i="19"/>
  <c r="I734" i="19"/>
  <c r="E733" i="18"/>
  <c r="E732" i="18" s="1"/>
  <c r="E730" i="18"/>
  <c r="E728" i="18"/>
  <c r="E726" i="18"/>
  <c r="E723" i="18"/>
  <c r="E722" i="18" s="1"/>
  <c r="E717" i="18"/>
  <c r="E716" i="18" s="1"/>
  <c r="E713" i="18"/>
  <c r="E712" i="18" s="1"/>
  <c r="E710" i="18"/>
  <c r="E709" i="18" s="1"/>
  <c r="E704" i="18"/>
  <c r="E703" i="18" s="1"/>
  <c r="E700" i="18"/>
  <c r="E698" i="18"/>
  <c r="E696" i="18"/>
  <c r="E690" i="18"/>
  <c r="E689" i="18" s="1"/>
  <c r="E686" i="18"/>
  <c r="E685" i="18" s="1"/>
  <c r="E681" i="18"/>
  <c r="E680" i="18" s="1"/>
  <c r="E678" i="18"/>
  <c r="E676" i="18"/>
  <c r="E674" i="18"/>
  <c r="E670" i="18"/>
  <c r="E667" i="18"/>
  <c r="E665" i="18"/>
  <c r="E655" i="18"/>
  <c r="E649" i="18"/>
  <c r="E648" i="18" s="1"/>
  <c r="E646" i="18"/>
  <c r="E642" i="18"/>
  <c r="E638" i="18"/>
  <c r="E634" i="18"/>
  <c r="E629" i="18"/>
  <c r="E624" i="18"/>
  <c r="E622" i="18"/>
  <c r="E620" i="18"/>
  <c r="E616" i="18"/>
  <c r="E612" i="18"/>
  <c r="E608" i="18"/>
  <c r="E604" i="18"/>
  <c r="E600" i="18"/>
  <c r="E596" i="18"/>
  <c r="E592" i="18"/>
  <c r="E591" i="18" s="1"/>
  <c r="E584" i="18"/>
  <c r="E583" i="18" s="1"/>
  <c r="E581" i="18"/>
  <c r="E579" i="18"/>
  <c r="E575" i="18"/>
  <c r="E574" i="18" s="1"/>
  <c r="E570" i="18"/>
  <c r="E569" i="18" s="1"/>
  <c r="E567" i="18"/>
  <c r="E565" i="18"/>
  <c r="E563" i="18"/>
  <c r="E559" i="18"/>
  <c r="E558" i="18" s="1"/>
  <c r="E553" i="18"/>
  <c r="E552" i="18" s="1"/>
  <c r="E551" i="18" s="1"/>
  <c r="E549" i="18"/>
  <c r="E546" i="18" s="1"/>
  <c r="E545" i="18" s="1"/>
  <c r="E547" i="18"/>
  <c r="E542" i="18"/>
  <c r="E541" i="18" s="1"/>
  <c r="E540" i="18" s="1"/>
  <c r="E537" i="18"/>
  <c r="E536" i="18" s="1"/>
  <c r="E535" i="18" s="1"/>
  <c r="E532" i="18"/>
  <c r="E529" i="18"/>
  <c r="E527" i="18"/>
  <c r="E522" i="18"/>
  <c r="E520" i="18"/>
  <c r="E517" i="18"/>
  <c r="E516" i="18" s="1"/>
  <c r="E512" i="18"/>
  <c r="E511" i="18" s="1"/>
  <c r="E510" i="18" s="1"/>
  <c r="E508" i="18"/>
  <c r="E507" i="18" s="1"/>
  <c r="E506" i="18" s="1"/>
  <c r="E504" i="18"/>
  <c r="E503" i="18" s="1"/>
  <c r="E502" i="18" s="1"/>
  <c r="E499" i="18"/>
  <c r="E498" i="18" s="1"/>
  <c r="E497" i="18" s="1"/>
  <c r="E495" i="18"/>
  <c r="E494" i="18" s="1"/>
  <c r="E493" i="18" s="1"/>
  <c r="E490" i="18"/>
  <c r="E489" i="18" s="1"/>
  <c r="E488" i="18" s="1"/>
  <c r="E485" i="18"/>
  <c r="E484" i="18" s="1"/>
  <c r="E483" i="18" s="1"/>
  <c r="E481" i="18"/>
  <c r="E480" i="18"/>
  <c r="E479" i="18" s="1"/>
  <c r="E476" i="18"/>
  <c r="E475" i="18" s="1"/>
  <c r="E474" i="18" s="1"/>
  <c r="E471" i="18"/>
  <c r="E470" i="18"/>
  <c r="E469" i="18" s="1"/>
  <c r="E467" i="18"/>
  <c r="E466" i="18" s="1"/>
  <c r="E465" i="18" s="1"/>
  <c r="E463" i="18"/>
  <c r="E460" i="18"/>
  <c r="E459" i="18" s="1"/>
  <c r="E458" i="18" s="1"/>
  <c r="E455" i="18"/>
  <c r="E454" i="18" s="1"/>
  <c r="E453" i="18" s="1"/>
  <c r="E451" i="18"/>
  <c r="E449" i="18"/>
  <c r="E447" i="18"/>
  <c r="E442" i="18"/>
  <c r="E441" i="18" s="1"/>
  <c r="E440" i="18" s="1"/>
  <c r="E437" i="18"/>
  <c r="E436" i="18" s="1"/>
  <c r="E435" i="18" s="1"/>
  <c r="E433" i="18"/>
  <c r="E432" i="18" s="1"/>
  <c r="E431" i="18" s="1"/>
  <c r="E428" i="18"/>
  <c r="E427" i="18" s="1"/>
  <c r="E426" i="18" s="1"/>
  <c r="E423" i="18"/>
  <c r="E422" i="18" s="1"/>
  <c r="E421" i="18" s="1"/>
  <c r="E419" i="18"/>
  <c r="E416" i="18"/>
  <c r="E411" i="18"/>
  <c r="E408" i="18"/>
  <c r="E404" i="18"/>
  <c r="E403" i="18" s="1"/>
  <c r="E401" i="18"/>
  <c r="E400" i="18" s="1"/>
  <c r="E396" i="18"/>
  <c r="E395" i="18" s="1"/>
  <c r="E394" i="18" s="1"/>
  <c r="E392" i="18"/>
  <c r="E390" i="18"/>
  <c r="E386" i="18"/>
  <c r="E385" i="18" s="1"/>
  <c r="E384" i="18" s="1"/>
  <c r="E381" i="18"/>
  <c r="E380" i="18" s="1"/>
  <c r="E379" i="18" s="1"/>
  <c r="E377" i="18"/>
  <c r="E376" i="18" s="1"/>
  <c r="E375" i="18" s="1"/>
  <c r="E373" i="18"/>
  <c r="E372" i="18"/>
  <c r="E371" i="18" s="1"/>
  <c r="E368" i="18"/>
  <c r="E367" i="18" s="1"/>
  <c r="E366" i="18" s="1"/>
  <c r="E364" i="18"/>
  <c r="E363" i="18" s="1"/>
  <c r="E362" i="18" s="1"/>
  <c r="E359" i="18"/>
  <c r="E358" i="18" s="1"/>
  <c r="E357" i="18" s="1"/>
  <c r="E354" i="18"/>
  <c r="E353" i="18" s="1"/>
  <c r="E352" i="18" s="1"/>
  <c r="E350" i="18"/>
  <c r="E348" i="18"/>
  <c r="E344" i="18"/>
  <c r="E342" i="18"/>
  <c r="E341" i="18" s="1"/>
  <c r="E339" i="18"/>
  <c r="E338" i="18" s="1"/>
  <c r="E334" i="18"/>
  <c r="E333" i="18"/>
  <c r="E332" i="18" s="1"/>
  <c r="E330" i="18"/>
  <c r="E327" i="18" s="1"/>
  <c r="E326" i="18" s="1"/>
  <c r="E328" i="18"/>
  <c r="E323" i="18"/>
  <c r="E322" i="18" s="1"/>
  <c r="E321" i="18" s="1"/>
  <c r="E318" i="18"/>
  <c r="E317" i="18" s="1"/>
  <c r="E316" i="18" s="1"/>
  <c r="E314" i="18"/>
  <c r="E312" i="18"/>
  <c r="E307" i="18"/>
  <c r="E306" i="18" s="1"/>
  <c r="E305" i="18" s="1"/>
  <c r="E302" i="18"/>
  <c r="E301" i="18" s="1"/>
  <c r="E300" i="18" s="1"/>
  <c r="E298" i="18"/>
  <c r="E297" i="18" s="1"/>
  <c r="E296" i="18" s="1"/>
  <c r="E293" i="18"/>
  <c r="E292" i="18" s="1"/>
  <c r="E291" i="18" s="1"/>
  <c r="E288" i="18"/>
  <c r="E287" i="18"/>
  <c r="E286" i="18" s="1"/>
  <c r="E284" i="18"/>
  <c r="E283" i="18" s="1"/>
  <c r="E282" i="18" s="1"/>
  <c r="E279" i="18"/>
  <c r="E278" i="18" s="1"/>
  <c r="E277" i="18" s="1"/>
  <c r="E274" i="18"/>
  <c r="E273" i="18" s="1"/>
  <c r="E272" i="18" s="1"/>
  <c r="E270" i="18"/>
  <c r="E268" i="18"/>
  <c r="E265" i="18"/>
  <c r="E261" i="18"/>
  <c r="E259" i="18"/>
  <c r="E256" i="18"/>
  <c r="E255" i="18" s="1"/>
  <c r="E251" i="18"/>
  <c r="E250" i="18" s="1"/>
  <c r="E249" i="18" s="1"/>
  <c r="E247" i="18"/>
  <c r="E245" i="18"/>
  <c r="E244" i="18" s="1"/>
  <c r="E243" i="18" s="1"/>
  <c r="E241" i="18"/>
  <c r="E240" i="18" s="1"/>
  <c r="E238" i="18"/>
  <c r="E237" i="18" s="1"/>
  <c r="E232" i="18"/>
  <c r="E231" i="18" s="1"/>
  <c r="E228" i="18"/>
  <c r="E225" i="18"/>
  <c r="E221" i="18"/>
  <c r="E220" i="18" s="1"/>
  <c r="E217" i="18"/>
  <c r="E213" i="18"/>
  <c r="E212" i="18" s="1"/>
  <c r="E206" i="18"/>
  <c r="E199" i="18"/>
  <c r="E195" i="18"/>
  <c r="E194" i="18" s="1"/>
  <c r="E190" i="18"/>
  <c r="E187" i="18"/>
  <c r="E182" i="18"/>
  <c r="E181" i="18" s="1"/>
  <c r="E178" i="18"/>
  <c r="E177" i="18" s="1"/>
  <c r="E175" i="18"/>
  <c r="E174" i="18" s="1"/>
  <c r="E168" i="18"/>
  <c r="E167" i="18" s="1"/>
  <c r="E164" i="18"/>
  <c r="E163" i="18" s="1"/>
  <c r="E161" i="18"/>
  <c r="E160" i="18" s="1"/>
  <c r="E157" i="18"/>
  <c r="E156" i="18" s="1"/>
  <c r="E153" i="18"/>
  <c r="E152" i="18" s="1"/>
  <c r="E149" i="18"/>
  <c r="E148" i="18" s="1"/>
  <c r="E146" i="18"/>
  <c r="E144" i="18"/>
  <c r="E143" i="18" s="1"/>
  <c r="E140" i="18"/>
  <c r="E139" i="18" s="1"/>
  <c r="E136" i="18"/>
  <c r="E135" i="18"/>
  <c r="E133" i="18"/>
  <c r="E132" i="18" s="1"/>
  <c r="E131" i="18" s="1"/>
  <c r="E129" i="18"/>
  <c r="E128" i="18" s="1"/>
  <c r="E126" i="18"/>
  <c r="E125" i="18" s="1"/>
  <c r="E122" i="18"/>
  <c r="E121" i="18" s="1"/>
  <c r="E119" i="18"/>
  <c r="E117" i="18"/>
  <c r="E115" i="18"/>
  <c r="E112" i="18"/>
  <c r="E111" i="18" s="1"/>
  <c r="E103" i="18"/>
  <c r="E102" i="18"/>
  <c r="E93" i="18"/>
  <c r="E91" i="18" s="1"/>
  <c r="E90" i="18" s="1"/>
  <c r="E88" i="18"/>
  <c r="E87" i="18" s="1"/>
  <c r="E81" i="18"/>
  <c r="E79" i="18"/>
  <c r="E72" i="18"/>
  <c r="E71" i="18" s="1"/>
  <c r="E67" i="18"/>
  <c r="E66" i="18" s="1"/>
  <c r="E61" i="18"/>
  <c r="E59" i="18"/>
  <c r="E57" i="18"/>
  <c r="E50" i="18"/>
  <c r="E49" i="18" s="1"/>
  <c r="E45" i="18"/>
  <c r="E44" i="18" s="1"/>
  <c r="E41" i="18"/>
  <c r="E36" i="18"/>
  <c r="E34" i="18"/>
  <c r="E28" i="18"/>
  <c r="E26" i="18"/>
  <c r="E25" i="18" s="1"/>
  <c r="E24" i="18" s="1"/>
  <c r="E23" i="18" s="1"/>
  <c r="E20" i="18"/>
  <c r="E17" i="18"/>
  <c r="E15" i="18"/>
  <c r="E14" i="18" s="1"/>
  <c r="E13" i="18" s="1"/>
  <c r="E12" i="18" s="1"/>
  <c r="D733" i="18"/>
  <c r="D732" i="18" s="1"/>
  <c r="D730" i="18"/>
  <c r="D728" i="18"/>
  <c r="D726" i="18"/>
  <c r="D723" i="18"/>
  <c r="D722" i="18" s="1"/>
  <c r="D717" i="18"/>
  <c r="D716" i="18" s="1"/>
  <c r="D713" i="18"/>
  <c r="D712" i="18" s="1"/>
  <c r="D710" i="18"/>
  <c r="D709" i="18" s="1"/>
  <c r="D704" i="18"/>
  <c r="D703" i="18" s="1"/>
  <c r="D700" i="18"/>
  <c r="D698" i="18"/>
  <c r="D696" i="18"/>
  <c r="D690" i="18"/>
  <c r="D689" i="18" s="1"/>
  <c r="D686" i="18"/>
  <c r="D685" i="18"/>
  <c r="D681" i="18"/>
  <c r="D680" i="18" s="1"/>
  <c r="D678" i="18"/>
  <c r="D676" i="18"/>
  <c r="D674" i="18"/>
  <c r="D673" i="18" s="1"/>
  <c r="D670" i="18"/>
  <c r="D667" i="18"/>
  <c r="D665" i="18"/>
  <c r="D655" i="18"/>
  <c r="D654" i="18" s="1"/>
  <c r="D649" i="18"/>
  <c r="D648" i="18" s="1"/>
  <c r="D646" i="18"/>
  <c r="D642" i="18"/>
  <c r="D638" i="18"/>
  <c r="D634" i="18"/>
  <c r="D629" i="18"/>
  <c r="D624" i="18"/>
  <c r="D622" i="18"/>
  <c r="D620" i="18"/>
  <c r="D616" i="18"/>
  <c r="D612" i="18"/>
  <c r="D608" i="18"/>
  <c r="D604" i="18"/>
  <c r="D600" i="18"/>
  <c r="D596" i="18"/>
  <c r="D592" i="18"/>
  <c r="D591" i="18" s="1"/>
  <c r="D584" i="18"/>
  <c r="D583" i="18" s="1"/>
  <c r="D581" i="18"/>
  <c r="D579" i="18"/>
  <c r="D578" i="18" s="1"/>
  <c r="D575" i="18"/>
  <c r="D574" i="18" s="1"/>
  <c r="D570" i="18"/>
  <c r="D569" i="18" s="1"/>
  <c r="D567" i="18"/>
  <c r="D565" i="18"/>
  <c r="D563" i="18"/>
  <c r="D562" i="18" s="1"/>
  <c r="D559" i="18"/>
  <c r="D558" i="18" s="1"/>
  <c r="D553" i="18"/>
  <c r="D552" i="18" s="1"/>
  <c r="D551" i="18" s="1"/>
  <c r="D549" i="18"/>
  <c r="D547" i="18"/>
  <c r="D542" i="18"/>
  <c r="D541" i="18" s="1"/>
  <c r="D540" i="18" s="1"/>
  <c r="D537" i="18"/>
  <c r="D536" i="18" s="1"/>
  <c r="D535" i="18" s="1"/>
  <c r="D532" i="18"/>
  <c r="D529" i="18"/>
  <c r="D527" i="18"/>
  <c r="D522" i="18"/>
  <c r="D520" i="18"/>
  <c r="D517" i="18"/>
  <c r="D516" i="18" s="1"/>
  <c r="D512" i="18"/>
  <c r="D511" i="18" s="1"/>
  <c r="D510" i="18" s="1"/>
  <c r="D508" i="18"/>
  <c r="D507" i="18" s="1"/>
  <c r="D506" i="18" s="1"/>
  <c r="D504" i="18"/>
  <c r="D503" i="18" s="1"/>
  <c r="D502" i="18" s="1"/>
  <c r="D499" i="18"/>
  <c r="D498" i="18" s="1"/>
  <c r="D497" i="18" s="1"/>
  <c r="D495" i="18"/>
  <c r="D494" i="18" s="1"/>
  <c r="D493" i="18" s="1"/>
  <c r="D490" i="18"/>
  <c r="D489" i="18" s="1"/>
  <c r="D488" i="18" s="1"/>
  <c r="D485" i="18"/>
  <c r="D484" i="18" s="1"/>
  <c r="D483" i="18" s="1"/>
  <c r="D481" i="18"/>
  <c r="D480" i="18" s="1"/>
  <c r="D479" i="18" s="1"/>
  <c r="D476" i="18"/>
  <c r="D475" i="18" s="1"/>
  <c r="D474" i="18" s="1"/>
  <c r="D471" i="18"/>
  <c r="D470" i="18" s="1"/>
  <c r="D469" i="18" s="1"/>
  <c r="D467" i="18"/>
  <c r="D466" i="18" s="1"/>
  <c r="D465" i="18" s="1"/>
  <c r="D463" i="18"/>
  <c r="D460" i="18"/>
  <c r="D459" i="18" s="1"/>
  <c r="D458" i="18" s="1"/>
  <c r="D455" i="18"/>
  <c r="D454" i="18" s="1"/>
  <c r="D453" i="18" s="1"/>
  <c r="D451" i="18"/>
  <c r="D449" i="18"/>
  <c r="D447" i="18"/>
  <c r="D442" i="18"/>
  <c r="D441" i="18" s="1"/>
  <c r="D440" i="18" s="1"/>
  <c r="D437" i="18"/>
  <c r="D436" i="18" s="1"/>
  <c r="D435" i="18" s="1"/>
  <c r="D433" i="18"/>
  <c r="D432" i="18" s="1"/>
  <c r="D431" i="18" s="1"/>
  <c r="D428" i="18"/>
  <c r="D427" i="18" s="1"/>
  <c r="D426" i="18" s="1"/>
  <c r="D425" i="18" s="1"/>
  <c r="D423" i="18"/>
  <c r="D422" i="18" s="1"/>
  <c r="D421" i="18" s="1"/>
  <c r="D419" i="18"/>
  <c r="D416" i="18"/>
  <c r="D411" i="18"/>
  <c r="D408" i="18"/>
  <c r="D404" i="18"/>
  <c r="D403" i="18" s="1"/>
  <c r="D401" i="18"/>
  <c r="D400" i="18" s="1"/>
  <c r="D399" i="18" s="1"/>
  <c r="D396" i="18"/>
  <c r="D395" i="18" s="1"/>
  <c r="D394" i="18" s="1"/>
  <c r="D392" i="18"/>
  <c r="D390" i="18"/>
  <c r="D386" i="18"/>
  <c r="D385" i="18" s="1"/>
  <c r="D384" i="18" s="1"/>
  <c r="D381" i="18"/>
  <c r="D380" i="18" s="1"/>
  <c r="D379" i="18" s="1"/>
  <c r="D377" i="18"/>
  <c r="D376" i="18" s="1"/>
  <c r="D375" i="18" s="1"/>
  <c r="D373" i="18"/>
  <c r="D372" i="18"/>
  <c r="D371" i="18" s="1"/>
  <c r="D370" i="18" s="1"/>
  <c r="D368" i="18"/>
  <c r="D367" i="18" s="1"/>
  <c r="D366" i="18" s="1"/>
  <c r="D364" i="18"/>
  <c r="D363" i="18" s="1"/>
  <c r="D362" i="18" s="1"/>
  <c r="D359" i="18"/>
  <c r="D358" i="18" s="1"/>
  <c r="D357" i="18" s="1"/>
  <c r="D354" i="18"/>
  <c r="D353" i="18" s="1"/>
  <c r="D352" i="18" s="1"/>
  <c r="D350" i="18"/>
  <c r="D348" i="18"/>
  <c r="D344" i="18"/>
  <c r="D342" i="18"/>
  <c r="D339" i="18"/>
  <c r="D338" i="18" s="1"/>
  <c r="D334" i="18"/>
  <c r="D333" i="18" s="1"/>
  <c r="D332" i="18" s="1"/>
  <c r="D330" i="18"/>
  <c r="D328" i="18"/>
  <c r="D327" i="18" s="1"/>
  <c r="D326" i="18" s="1"/>
  <c r="D323" i="18"/>
  <c r="D322" i="18" s="1"/>
  <c r="D321" i="18" s="1"/>
  <c r="D318" i="18"/>
  <c r="D317" i="18" s="1"/>
  <c r="D316" i="18" s="1"/>
  <c r="D314" i="18"/>
  <c r="D312" i="18"/>
  <c r="D307" i="18"/>
  <c r="D306" i="18" s="1"/>
  <c r="D305" i="18" s="1"/>
  <c r="D302" i="18"/>
  <c r="D301" i="18" s="1"/>
  <c r="D300" i="18" s="1"/>
  <c r="D298" i="18"/>
  <c r="D297" i="18" s="1"/>
  <c r="D296" i="18" s="1"/>
  <c r="D293" i="18"/>
  <c r="D292" i="18" s="1"/>
  <c r="D291" i="18" s="1"/>
  <c r="D288" i="18"/>
  <c r="D287" i="18"/>
  <c r="D286" i="18" s="1"/>
  <c r="D284" i="18"/>
  <c r="D283" i="18" s="1"/>
  <c r="D282" i="18" s="1"/>
  <c r="D279" i="18"/>
  <c r="D278" i="18" s="1"/>
  <c r="D277" i="18" s="1"/>
  <c r="D274" i="18"/>
  <c r="D273" i="18" s="1"/>
  <c r="D272" i="18" s="1"/>
  <c r="D270" i="18"/>
  <c r="D268" i="18"/>
  <c r="D265" i="18"/>
  <c r="D261" i="18"/>
  <c r="D259" i="18"/>
  <c r="D256" i="18"/>
  <c r="D255" i="18" s="1"/>
  <c r="D251" i="18"/>
  <c r="D250" i="18" s="1"/>
  <c r="D249" i="18" s="1"/>
  <c r="D247" i="18"/>
  <c r="D245" i="18"/>
  <c r="D241" i="18"/>
  <c r="D240" i="18" s="1"/>
  <c r="D238" i="18"/>
  <c r="D237" i="18" s="1"/>
  <c r="D232" i="18"/>
  <c r="D231" i="18" s="1"/>
  <c r="D228" i="18"/>
  <c r="D225" i="18"/>
  <c r="D221" i="18"/>
  <c r="D220" i="18" s="1"/>
  <c r="D217" i="18"/>
  <c r="D213" i="18"/>
  <c r="D212" i="18" s="1"/>
  <c r="D206" i="18"/>
  <c r="D199" i="18"/>
  <c r="D195" i="18"/>
  <c r="D194" i="18" s="1"/>
  <c r="D193" i="18" s="1"/>
  <c r="D192" i="18" s="1"/>
  <c r="D190" i="18"/>
  <c r="D187" i="18"/>
  <c r="D182" i="18"/>
  <c r="D181" i="18" s="1"/>
  <c r="D178" i="18"/>
  <c r="D177" i="18" s="1"/>
  <c r="D175" i="18"/>
  <c r="D174" i="18" s="1"/>
  <c r="D168" i="18"/>
  <c r="D167" i="18" s="1"/>
  <c r="D164" i="18"/>
  <c r="D163" i="18" s="1"/>
  <c r="D161" i="18"/>
  <c r="D160" i="18" s="1"/>
  <c r="D157" i="18"/>
  <c r="D156" i="18" s="1"/>
  <c r="D153" i="18"/>
  <c r="D152" i="18" s="1"/>
  <c r="D149" i="18"/>
  <c r="D148" i="18" s="1"/>
  <c r="D146" i="18"/>
  <c r="D144" i="18"/>
  <c r="D143" i="18" s="1"/>
  <c r="D140" i="18"/>
  <c r="D139" i="18" s="1"/>
  <c r="D136" i="18"/>
  <c r="D135" i="18" s="1"/>
  <c r="D133" i="18"/>
  <c r="D132" i="18" s="1"/>
  <c r="D129" i="18"/>
  <c r="D128" i="18" s="1"/>
  <c r="D126" i="18"/>
  <c r="D125" i="18" s="1"/>
  <c r="D122" i="18"/>
  <c r="D121" i="18" s="1"/>
  <c r="D119" i="18"/>
  <c r="D117" i="18"/>
  <c r="D115" i="18"/>
  <c r="D112" i="18"/>
  <c r="D111" i="18" s="1"/>
  <c r="D103" i="18"/>
  <c r="D102" i="18" s="1"/>
  <c r="D93" i="18"/>
  <c r="D91" i="18" s="1"/>
  <c r="D90" i="18" s="1"/>
  <c r="D88" i="18"/>
  <c r="D87" i="18" s="1"/>
  <c r="D81" i="18"/>
  <c r="D79" i="18"/>
  <c r="D72" i="18"/>
  <c r="D71" i="18" s="1"/>
  <c r="D67" i="18"/>
  <c r="D66" i="18" s="1"/>
  <c r="D61" i="18"/>
  <c r="D59" i="18"/>
  <c r="D57" i="18"/>
  <c r="D50" i="18"/>
  <c r="D49" i="18" s="1"/>
  <c r="D45" i="18"/>
  <c r="D44" i="18" s="1"/>
  <c r="D41" i="18"/>
  <c r="D36" i="18"/>
  <c r="D34" i="18"/>
  <c r="D28" i="18"/>
  <c r="D26" i="18"/>
  <c r="D20" i="18"/>
  <c r="D17" i="18"/>
  <c r="D15" i="18"/>
  <c r="G383" i="19" l="1"/>
  <c r="K240" i="19"/>
  <c r="J119" i="19"/>
  <c r="K665" i="19"/>
  <c r="J447" i="19"/>
  <c r="J177" i="19"/>
  <c r="J149" i="19"/>
  <c r="J433" i="19"/>
  <c r="J49" i="19"/>
  <c r="D653" i="19"/>
  <c r="H514" i="19"/>
  <c r="G31" i="19"/>
  <c r="G30" i="19" s="1"/>
  <c r="I695" i="19"/>
  <c r="J695" i="19" s="1"/>
  <c r="D253" i="19"/>
  <c r="E11" i="19"/>
  <c r="I258" i="19"/>
  <c r="K258" i="19" s="1"/>
  <c r="E253" i="19"/>
  <c r="J499" i="19"/>
  <c r="J334" i="19"/>
  <c r="J328" i="19"/>
  <c r="G236" i="19"/>
  <c r="G235" i="19" s="1"/>
  <c r="K161" i="19"/>
  <c r="K293" i="19"/>
  <c r="J710" i="19"/>
  <c r="K700" i="19"/>
  <c r="J570" i="19"/>
  <c r="J274" i="19"/>
  <c r="J26" i="19"/>
  <c r="J670" i="19"/>
  <c r="J676" i="19"/>
  <c r="K344" i="19"/>
  <c r="J261" i="19"/>
  <c r="J225" i="19"/>
  <c r="J217" i="19"/>
  <c r="J364" i="19"/>
  <c r="J241" i="19"/>
  <c r="J36" i="19"/>
  <c r="K685" i="19"/>
  <c r="K703" i="19"/>
  <c r="J704" i="19"/>
  <c r="J312" i="19"/>
  <c r="K716" i="19"/>
  <c r="K689" i="19"/>
  <c r="G590" i="19"/>
  <c r="H539" i="19"/>
  <c r="I552" i="19"/>
  <c r="K552" i="19" s="1"/>
  <c r="K481" i="19"/>
  <c r="I317" i="19"/>
  <c r="K317" i="19" s="1"/>
  <c r="J126" i="19"/>
  <c r="J622" i="19"/>
  <c r="G253" i="19"/>
  <c r="H235" i="19"/>
  <c r="K722" i="19"/>
  <c r="J634" i="19"/>
  <c r="G336" i="19"/>
  <c r="J221" i="19"/>
  <c r="J674" i="19"/>
  <c r="E590" i="19"/>
  <c r="J449" i="19"/>
  <c r="D398" i="19"/>
  <c r="K212" i="19"/>
  <c r="H320" i="19"/>
  <c r="H234" i="19" s="1"/>
  <c r="H109" i="19"/>
  <c r="H108" i="19" s="1"/>
  <c r="G10" i="19"/>
  <c r="G9" i="19" s="1"/>
  <c r="G514" i="19"/>
  <c r="H653" i="19"/>
  <c r="H589" i="19" s="1"/>
  <c r="H588" i="19" s="1"/>
  <c r="H587" i="19" s="1"/>
  <c r="H586" i="19" s="1"/>
  <c r="D109" i="19"/>
  <c r="D108" i="19" s="1"/>
  <c r="E31" i="19"/>
  <c r="E30" i="19" s="1"/>
  <c r="K41" i="19"/>
  <c r="J717" i="19"/>
  <c r="J685" i="19"/>
  <c r="J442" i="19"/>
  <c r="J67" i="19"/>
  <c r="J728" i="19"/>
  <c r="K686" i="19"/>
  <c r="J532" i="19"/>
  <c r="J330" i="19"/>
  <c r="J270" i="19"/>
  <c r="J213" i="19"/>
  <c r="J596" i="19"/>
  <c r="J504" i="19"/>
  <c r="J362" i="19"/>
  <c r="J195" i="19"/>
  <c r="J231" i="19"/>
  <c r="J288" i="19"/>
  <c r="H555" i="19"/>
  <c r="K90" i="19"/>
  <c r="J723" i="19"/>
  <c r="K712" i="19"/>
  <c r="J616" i="19"/>
  <c r="J690" i="19"/>
  <c r="I583" i="19"/>
  <c r="J583" i="19" s="1"/>
  <c r="K128" i="19"/>
  <c r="E10" i="19"/>
  <c r="E9" i="19" s="1"/>
  <c r="J17" i="19"/>
  <c r="J279" i="19"/>
  <c r="J190" i="19"/>
  <c r="E109" i="19"/>
  <c r="E108" i="19" s="1"/>
  <c r="D10" i="19"/>
  <c r="D9" i="19" s="1"/>
  <c r="J567" i="19"/>
  <c r="J385" i="19"/>
  <c r="J153" i="19"/>
  <c r="J642" i="19"/>
  <c r="J581" i="19"/>
  <c r="J45" i="19"/>
  <c r="J713" i="19"/>
  <c r="J551" i="19"/>
  <c r="J175" i="19"/>
  <c r="D234" i="19"/>
  <c r="D107" i="19" s="1"/>
  <c r="D8" i="19" s="1"/>
  <c r="J732" i="19"/>
  <c r="J716" i="19"/>
  <c r="J703" i="19"/>
  <c r="K667" i="19"/>
  <c r="J667" i="19"/>
  <c r="I604" i="19"/>
  <c r="C573" i="19"/>
  <c r="I516" i="19"/>
  <c r="K516" i="19" s="1"/>
  <c r="J696" i="19"/>
  <c r="J630" i="19"/>
  <c r="K630" i="19"/>
  <c r="C525" i="19"/>
  <c r="K679" i="19"/>
  <c r="J679" i="19"/>
  <c r="K550" i="19"/>
  <c r="J550" i="19"/>
  <c r="K617" i="19"/>
  <c r="J617" i="19"/>
  <c r="E555" i="19"/>
  <c r="I446" i="19"/>
  <c r="K446" i="19" s="1"/>
  <c r="I445" i="19"/>
  <c r="K480" i="19"/>
  <c r="J480" i="19"/>
  <c r="J517" i="19"/>
  <c r="K470" i="19"/>
  <c r="J470" i="19"/>
  <c r="C457" i="19"/>
  <c r="K436" i="19"/>
  <c r="J436" i="19"/>
  <c r="J490" i="19"/>
  <c r="I376" i="19"/>
  <c r="K376" i="19" s="1"/>
  <c r="I375" i="19"/>
  <c r="J512" i="19"/>
  <c r="C421" i="19"/>
  <c r="I400" i="19"/>
  <c r="I395" i="19"/>
  <c r="I394" i="19"/>
  <c r="K394" i="19" s="1"/>
  <c r="C383" i="19"/>
  <c r="J315" i="19"/>
  <c r="K315" i="19"/>
  <c r="I503" i="19"/>
  <c r="K503" i="19" s="1"/>
  <c r="J416" i="19"/>
  <c r="I404" i="19"/>
  <c r="I403" i="19"/>
  <c r="K403" i="19" s="1"/>
  <c r="I381" i="19"/>
  <c r="K360" i="19"/>
  <c r="J360" i="19"/>
  <c r="I348" i="19"/>
  <c r="C305" i="19"/>
  <c r="I273" i="19"/>
  <c r="K273" i="19" s="1"/>
  <c r="I272" i="19"/>
  <c r="C180" i="19"/>
  <c r="I440" i="19"/>
  <c r="K440" i="19" s="1"/>
  <c r="J429" i="19"/>
  <c r="K429" i="19"/>
  <c r="K368" i="19"/>
  <c r="J368" i="19"/>
  <c r="C310" i="19"/>
  <c r="K292" i="19"/>
  <c r="J292" i="19"/>
  <c r="C86" i="19"/>
  <c r="I411" i="19"/>
  <c r="K373" i="19"/>
  <c r="J373" i="19"/>
  <c r="K316" i="19"/>
  <c r="J316" i="19"/>
  <c r="K259" i="19"/>
  <c r="J259" i="19"/>
  <c r="C375" i="19"/>
  <c r="J308" i="19"/>
  <c r="K308" i="19"/>
  <c r="J240" i="19"/>
  <c r="C236" i="19"/>
  <c r="I164" i="19"/>
  <c r="I163" i="19"/>
  <c r="K163" i="19" s="1"/>
  <c r="J116" i="19"/>
  <c r="K116" i="19"/>
  <c r="J90" i="19"/>
  <c r="C65" i="19"/>
  <c r="I454" i="19"/>
  <c r="I453" i="19"/>
  <c r="K453" i="19" s="1"/>
  <c r="J258" i="19"/>
  <c r="K229" i="19"/>
  <c r="J229" i="19"/>
  <c r="K188" i="19"/>
  <c r="J188" i="19"/>
  <c r="K177" i="19"/>
  <c r="C138" i="19"/>
  <c r="I133" i="19"/>
  <c r="I122" i="19"/>
  <c r="I121" i="19"/>
  <c r="K121" i="19" s="1"/>
  <c r="K89" i="19"/>
  <c r="J89" i="19"/>
  <c r="C32" i="19"/>
  <c r="J333" i="19"/>
  <c r="K246" i="19"/>
  <c r="J246" i="19"/>
  <c r="J111" i="19"/>
  <c r="K111" i="19"/>
  <c r="J129" i="19"/>
  <c r="J91" i="19"/>
  <c r="J15" i="19"/>
  <c r="J71" i="19"/>
  <c r="I66" i="19"/>
  <c r="K66" i="19" s="1"/>
  <c r="I65" i="19"/>
  <c r="K734" i="19"/>
  <c r="J734" i="19"/>
  <c r="K733" i="19"/>
  <c r="J733" i="19"/>
  <c r="C653" i="19"/>
  <c r="I655" i="19"/>
  <c r="E653" i="19"/>
  <c r="G725" i="19"/>
  <c r="I725" i="19" s="1"/>
  <c r="K725" i="19" s="1"/>
  <c r="I726" i="19"/>
  <c r="I633" i="19"/>
  <c r="K633" i="19" s="1"/>
  <c r="I638" i="19"/>
  <c r="C557" i="19"/>
  <c r="G555" i="19"/>
  <c r="I629" i="19"/>
  <c r="I628" i="19"/>
  <c r="K628" i="19" s="1"/>
  <c r="J621" i="19"/>
  <c r="K621" i="19"/>
  <c r="J580" i="19"/>
  <c r="K580" i="19"/>
  <c r="J560" i="19"/>
  <c r="K560" i="19"/>
  <c r="K584" i="19"/>
  <c r="J584" i="19"/>
  <c r="J574" i="19"/>
  <c r="K574" i="19"/>
  <c r="I549" i="19"/>
  <c r="I489" i="19"/>
  <c r="K489" i="19" s="1"/>
  <c r="I511" i="19"/>
  <c r="K511" i="19" s="1"/>
  <c r="I510" i="19"/>
  <c r="I484" i="19"/>
  <c r="K484" i="19" s="1"/>
  <c r="I483" i="19"/>
  <c r="K583" i="19"/>
  <c r="I498" i="19"/>
  <c r="I497" i="19"/>
  <c r="C431" i="19"/>
  <c r="J496" i="19"/>
  <c r="K496" i="19"/>
  <c r="I466" i="19"/>
  <c r="I465" i="19"/>
  <c r="K465" i="19" s="1"/>
  <c r="J424" i="19"/>
  <c r="K424" i="19"/>
  <c r="J417" i="19"/>
  <c r="K417" i="19"/>
  <c r="C357" i="19"/>
  <c r="I459" i="19"/>
  <c r="K401" i="19"/>
  <c r="J401" i="19"/>
  <c r="K396" i="19"/>
  <c r="J396" i="19"/>
  <c r="C352" i="19"/>
  <c r="J343" i="19"/>
  <c r="K343" i="19"/>
  <c r="I502" i="19"/>
  <c r="I501" i="19"/>
  <c r="I359" i="19"/>
  <c r="C320" i="19"/>
  <c r="C254" i="19"/>
  <c r="I220" i="19"/>
  <c r="K220" i="19" s="1"/>
  <c r="I428" i="19"/>
  <c r="J355" i="19"/>
  <c r="K355" i="19"/>
  <c r="J314" i="19"/>
  <c r="I297" i="19"/>
  <c r="I296" i="19"/>
  <c r="K296" i="19" s="1"/>
  <c r="C286" i="19"/>
  <c r="J286" i="19" s="1"/>
  <c r="J287" i="19"/>
  <c r="K287" i="19"/>
  <c r="C277" i="19"/>
  <c r="I264" i="19"/>
  <c r="I263" i="19"/>
  <c r="K263" i="19" s="1"/>
  <c r="J147" i="19"/>
  <c r="K147" i="19"/>
  <c r="I87" i="19"/>
  <c r="K87" i="19" s="1"/>
  <c r="J441" i="19"/>
  <c r="J377" i="19"/>
  <c r="I307" i="19"/>
  <c r="K148" i="19"/>
  <c r="J148" i="19"/>
  <c r="J128" i="19"/>
  <c r="C124" i="19"/>
  <c r="I115" i="19"/>
  <c r="C43" i="19"/>
  <c r="K455" i="19"/>
  <c r="J455" i="19"/>
  <c r="E234" i="19"/>
  <c r="I228" i="19"/>
  <c r="I224" i="19"/>
  <c r="K224" i="19" s="1"/>
  <c r="I187" i="19"/>
  <c r="I186" i="19"/>
  <c r="K186" i="19" s="1"/>
  <c r="I168" i="19"/>
  <c r="K68" i="19"/>
  <c r="J68" i="19"/>
  <c r="K46" i="19"/>
  <c r="J46" i="19"/>
  <c r="J350" i="19"/>
  <c r="J332" i="19"/>
  <c r="I245" i="19"/>
  <c r="J81" i="19"/>
  <c r="J117" i="19"/>
  <c r="J140" i="19"/>
  <c r="K663" i="19"/>
  <c r="J663" i="19"/>
  <c r="J722" i="19"/>
  <c r="J709" i="19"/>
  <c r="K698" i="19"/>
  <c r="J698" i="19"/>
  <c r="K664" i="19"/>
  <c r="J664" i="19"/>
  <c r="I649" i="19"/>
  <c r="I648" i="19"/>
  <c r="K727" i="19"/>
  <c r="J727" i="19"/>
  <c r="J712" i="19"/>
  <c r="J689" i="19"/>
  <c r="C540" i="19"/>
  <c r="D589" i="19"/>
  <c r="D588" i="19" s="1"/>
  <c r="D587" i="19" s="1"/>
  <c r="D586" i="19" s="1"/>
  <c r="I579" i="19"/>
  <c r="I559" i="19"/>
  <c r="C502" i="19"/>
  <c r="K543" i="19"/>
  <c r="J543" i="19"/>
  <c r="K538" i="19"/>
  <c r="J538" i="19"/>
  <c r="I562" i="19"/>
  <c r="C483" i="19"/>
  <c r="I495" i="19"/>
  <c r="K467" i="19"/>
  <c r="J467" i="19"/>
  <c r="I423" i="19"/>
  <c r="K507" i="19"/>
  <c r="J507" i="19"/>
  <c r="C445" i="19"/>
  <c r="I432" i="19"/>
  <c r="K432" i="19" s="1"/>
  <c r="I431" i="19"/>
  <c r="K530" i="19"/>
  <c r="J530" i="19"/>
  <c r="J471" i="19"/>
  <c r="K460" i="19"/>
  <c r="J460" i="19"/>
  <c r="J435" i="19"/>
  <c r="C399" i="19"/>
  <c r="I389" i="19"/>
  <c r="I388" i="19"/>
  <c r="K388" i="19" s="1"/>
  <c r="K523" i="19"/>
  <c r="J523" i="19"/>
  <c r="J479" i="19"/>
  <c r="I342" i="19"/>
  <c r="J303" i="19"/>
  <c r="K303" i="19"/>
  <c r="I323" i="19"/>
  <c r="C282" i="19"/>
  <c r="C249" i="19"/>
  <c r="I354" i="19"/>
  <c r="K338" i="19"/>
  <c r="J338" i="19"/>
  <c r="K298" i="19"/>
  <c r="J298" i="19"/>
  <c r="I326" i="19"/>
  <c r="K326" i="19" s="1"/>
  <c r="K285" i="19"/>
  <c r="J285" i="19"/>
  <c r="K265" i="19"/>
  <c r="J265" i="19"/>
  <c r="K252" i="19"/>
  <c r="J252" i="19"/>
  <c r="G109" i="19"/>
  <c r="G108" i="19" s="1"/>
  <c r="C346" i="19"/>
  <c r="C193" i="19"/>
  <c r="I143" i="19"/>
  <c r="K143" i="19" s="1"/>
  <c r="J104" i="19"/>
  <c r="K104" i="19"/>
  <c r="I25" i="19"/>
  <c r="C219" i="19"/>
  <c r="J212" i="19"/>
  <c r="I181" i="19"/>
  <c r="I180" i="19"/>
  <c r="I160" i="19"/>
  <c r="J146" i="19"/>
  <c r="K135" i="19"/>
  <c r="J135" i="19"/>
  <c r="K127" i="19"/>
  <c r="J127" i="19"/>
  <c r="K60" i="19"/>
  <c r="J60" i="19"/>
  <c r="K37" i="19"/>
  <c r="J37" i="19"/>
  <c r="K257" i="19"/>
  <c r="J257" i="19"/>
  <c r="C166" i="19"/>
  <c r="C110" i="19"/>
  <c r="K652" i="19"/>
  <c r="J652" i="19"/>
  <c r="J605" i="19"/>
  <c r="K605" i="19"/>
  <c r="J643" i="19"/>
  <c r="K643" i="19"/>
  <c r="J568" i="19"/>
  <c r="K568" i="19"/>
  <c r="C535" i="19"/>
  <c r="C545" i="19"/>
  <c r="I678" i="19"/>
  <c r="I673" i="19"/>
  <c r="K673" i="19" s="1"/>
  <c r="I542" i="19"/>
  <c r="I537" i="19"/>
  <c r="C493" i="19"/>
  <c r="I476" i="19"/>
  <c r="J646" i="19"/>
  <c r="C510" i="19"/>
  <c r="C515" i="19"/>
  <c r="K469" i="19"/>
  <c r="J469" i="19"/>
  <c r="C488" i="19"/>
  <c r="C426" i="19"/>
  <c r="C379" i="19"/>
  <c r="I529" i="19"/>
  <c r="J506" i="19"/>
  <c r="K390" i="19"/>
  <c r="J390" i="19"/>
  <c r="I522" i="19"/>
  <c r="I519" i="19"/>
  <c r="K519" i="19" s="1"/>
  <c r="I302" i="19"/>
  <c r="C406" i="19"/>
  <c r="K405" i="19"/>
  <c r="J405" i="19"/>
  <c r="K382" i="19"/>
  <c r="J382" i="19"/>
  <c r="J349" i="19"/>
  <c r="K349" i="19"/>
  <c r="I278" i="19"/>
  <c r="K278" i="19" s="1"/>
  <c r="C243" i="19"/>
  <c r="I194" i="19"/>
  <c r="K194" i="19" s="1"/>
  <c r="J485" i="19"/>
  <c r="I384" i="19"/>
  <c r="I383" i="19"/>
  <c r="K383" i="19" s="1"/>
  <c r="I367" i="19"/>
  <c r="I366" i="19"/>
  <c r="K366" i="19" s="1"/>
  <c r="C300" i="19"/>
  <c r="I291" i="19"/>
  <c r="K412" i="19"/>
  <c r="J412" i="19"/>
  <c r="I372" i="19"/>
  <c r="I327" i="19"/>
  <c r="I284" i="19"/>
  <c r="C272" i="19"/>
  <c r="I251" i="19"/>
  <c r="C131" i="19"/>
  <c r="K363" i="19"/>
  <c r="J363" i="19"/>
  <c r="J165" i="19"/>
  <c r="K165" i="19"/>
  <c r="I152" i="19"/>
  <c r="K152" i="19" s="1"/>
  <c r="I151" i="19"/>
  <c r="I139" i="19"/>
  <c r="K139" i="19" s="1"/>
  <c r="I125" i="19"/>
  <c r="I124" i="19"/>
  <c r="I103" i="19"/>
  <c r="I102" i="19"/>
  <c r="K102" i="19" s="1"/>
  <c r="C23" i="19"/>
  <c r="I14" i="19"/>
  <c r="K14" i="19" s="1"/>
  <c r="K232" i="19"/>
  <c r="J232" i="19"/>
  <c r="K182" i="19"/>
  <c r="J182" i="19"/>
  <c r="C151" i="19"/>
  <c r="J151" i="19" s="1"/>
  <c r="J134" i="19"/>
  <c r="K134" i="19"/>
  <c r="J123" i="19"/>
  <c r="K123" i="19"/>
  <c r="I34" i="19"/>
  <c r="C13" i="19"/>
  <c r="I256" i="19"/>
  <c r="K237" i="19"/>
  <c r="J237" i="19"/>
  <c r="J174" i="19"/>
  <c r="I43" i="19"/>
  <c r="I44" i="19"/>
  <c r="K44" i="19" s="1"/>
  <c r="D236" i="18"/>
  <c r="D389" i="18"/>
  <c r="D388" i="18" s="1"/>
  <c r="E114" i="18"/>
  <c r="E446" i="18"/>
  <c r="E445" i="18" s="1"/>
  <c r="E501" i="18"/>
  <c r="E562" i="18"/>
  <c r="E633" i="18"/>
  <c r="E725" i="18"/>
  <c r="D131" i="18"/>
  <c r="D86" i="18"/>
  <c r="D85" i="18" s="1"/>
  <c r="D114" i="18"/>
  <c r="D186" i="18"/>
  <c r="D224" i="18"/>
  <c r="D264" i="18"/>
  <c r="D263" i="18" s="1"/>
  <c r="D290" i="18"/>
  <c r="D347" i="18"/>
  <c r="D346" i="18" s="1"/>
  <c r="D501" i="18"/>
  <c r="D546" i="18"/>
  <c r="D545" i="18" s="1"/>
  <c r="E110" i="18"/>
  <c r="E186" i="18"/>
  <c r="E578" i="18"/>
  <c r="E695" i="18"/>
  <c r="D25" i="18"/>
  <c r="D24" i="18" s="1"/>
  <c r="D23" i="18" s="1"/>
  <c r="D138" i="18"/>
  <c r="D519" i="18"/>
  <c r="D515" i="18" s="1"/>
  <c r="D695" i="18"/>
  <c r="D383" i="18"/>
  <c r="E193" i="18"/>
  <c r="E192" i="18" s="1"/>
  <c r="E166" i="18"/>
  <c r="D14" i="18"/>
  <c r="D13" i="18" s="1"/>
  <c r="D12" i="18" s="1"/>
  <c r="D33" i="18"/>
  <c r="D32" i="18" s="1"/>
  <c r="D159" i="18"/>
  <c r="D407" i="18"/>
  <c r="D406" i="18" s="1"/>
  <c r="D446" i="18"/>
  <c r="D445" i="18" s="1"/>
  <c r="D439" i="18" s="1"/>
  <c r="E33" i="18"/>
  <c r="E32" i="18" s="1"/>
  <c r="E159" i="18"/>
  <c r="E236" i="18"/>
  <c r="E235" i="18" s="1"/>
  <c r="E258" i="18"/>
  <c r="E356" i="18"/>
  <c r="E370" i="18"/>
  <c r="E407" i="18"/>
  <c r="E406" i="18" s="1"/>
  <c r="E519" i="18"/>
  <c r="E673" i="18"/>
  <c r="D398" i="18"/>
  <c r="D124" i="18"/>
  <c r="D180" i="18"/>
  <c r="D276" i="18"/>
  <c r="D311" i="18"/>
  <c r="D310" i="18" s="1"/>
  <c r="D65" i="18"/>
  <c r="D166" i="18"/>
  <c r="D244" i="18"/>
  <c r="D243" i="18" s="1"/>
  <c r="D258" i="18"/>
  <c r="D254" i="18" s="1"/>
  <c r="D253" i="18" s="1"/>
  <c r="D304" i="18"/>
  <c r="D341" i="18"/>
  <c r="D526" i="18"/>
  <c r="D525" i="18" s="1"/>
  <c r="D557" i="18"/>
  <c r="D556" i="18" s="1"/>
  <c r="D633" i="18"/>
  <c r="D725" i="18"/>
  <c r="E65" i="18"/>
  <c r="E124" i="18"/>
  <c r="E224" i="18"/>
  <c r="E219" i="18" s="1"/>
  <c r="E264" i="18"/>
  <c r="E263" i="18" s="1"/>
  <c r="E276" i="18"/>
  <c r="E347" i="18"/>
  <c r="E346" i="18" s="1"/>
  <c r="E389" i="18"/>
  <c r="E388" i="18" s="1"/>
  <c r="E383" i="18" s="1"/>
  <c r="E654" i="18"/>
  <c r="D235" i="18"/>
  <c r="D356" i="18"/>
  <c r="D653" i="18"/>
  <c r="E86" i="18"/>
  <c r="E85" i="18" s="1"/>
  <c r="E311" i="18"/>
  <c r="E310" i="18" s="1"/>
  <c r="E526" i="18"/>
  <c r="E525" i="18" s="1"/>
  <c r="D43" i="18"/>
  <c r="E43" i="18"/>
  <c r="E151" i="18"/>
  <c r="E180" i="18"/>
  <c r="E457" i="18"/>
  <c r="E557" i="18"/>
  <c r="E556" i="18" s="1"/>
  <c r="E290" i="18"/>
  <c r="E304" i="18"/>
  <c r="E320" i="18"/>
  <c r="E337" i="18"/>
  <c r="E336" i="18" s="1"/>
  <c r="E473" i="18"/>
  <c r="E539" i="18"/>
  <c r="E653" i="18"/>
  <c r="E11" i="18"/>
  <c r="E138" i="18"/>
  <c r="E254" i="18"/>
  <c r="E253" i="18" s="1"/>
  <c r="E399" i="18"/>
  <c r="E398" i="18" s="1"/>
  <c r="E425" i="18"/>
  <c r="E439" i="18"/>
  <c r="E515" i="18"/>
  <c r="E514" i="18" s="1"/>
  <c r="E573" i="18"/>
  <c r="E572" i="18" s="1"/>
  <c r="E555" i="18" s="1"/>
  <c r="E628" i="18"/>
  <c r="E590" i="18" s="1"/>
  <c r="E487" i="18"/>
  <c r="D110" i="18"/>
  <c r="D151" i="18"/>
  <c r="D337" i="18"/>
  <c r="D336" i="18" s="1"/>
  <c r="D457" i="18"/>
  <c r="D473" i="18"/>
  <c r="D487" i="18"/>
  <c r="D11" i="18"/>
  <c r="D31" i="18"/>
  <c r="D30" i="18" s="1"/>
  <c r="D219" i="18"/>
  <c r="D573" i="18"/>
  <c r="D572" i="18" s="1"/>
  <c r="D555" i="18" s="1"/>
  <c r="D628" i="18"/>
  <c r="D590" i="18" s="1"/>
  <c r="D589" i="18" s="1"/>
  <c r="D588" i="18" s="1"/>
  <c r="D587" i="18" s="1"/>
  <c r="D586" i="18" s="1"/>
  <c r="D320" i="18"/>
  <c r="D539" i="18"/>
  <c r="G677" i="18"/>
  <c r="G663" i="18"/>
  <c r="G727" i="18"/>
  <c r="G704" i="18"/>
  <c r="K695" i="19" l="1"/>
  <c r="D7" i="19"/>
  <c r="H107" i="19"/>
  <c r="H8" i="19" s="1"/>
  <c r="H7" i="19" s="1"/>
  <c r="G234" i="19"/>
  <c r="G107" i="19" s="1"/>
  <c r="G8" i="19" s="1"/>
  <c r="J317" i="19"/>
  <c r="J446" i="19"/>
  <c r="J552" i="19"/>
  <c r="E589" i="19"/>
  <c r="E588" i="19" s="1"/>
  <c r="E587" i="19" s="1"/>
  <c r="E586" i="19" s="1"/>
  <c r="J272" i="19"/>
  <c r="J465" i="19"/>
  <c r="J224" i="19"/>
  <c r="K431" i="19"/>
  <c r="K65" i="19"/>
  <c r="K180" i="19"/>
  <c r="J453" i="19"/>
  <c r="J376" i="19"/>
  <c r="J484" i="19"/>
  <c r="J14" i="19"/>
  <c r="J121" i="19"/>
  <c r="J516" i="19"/>
  <c r="J510" i="19"/>
  <c r="J628" i="19"/>
  <c r="J394" i="19"/>
  <c r="J296" i="19"/>
  <c r="J445" i="19"/>
  <c r="J403" i="19"/>
  <c r="J375" i="19"/>
  <c r="J102" i="19"/>
  <c r="E107" i="19"/>
  <c r="E8" i="19" s="1"/>
  <c r="J725" i="19"/>
  <c r="J124" i="19"/>
  <c r="J186" i="19"/>
  <c r="J43" i="19"/>
  <c r="J432" i="19"/>
  <c r="J66" i="19"/>
  <c r="J388" i="19"/>
  <c r="I33" i="19"/>
  <c r="K327" i="19"/>
  <c r="J327" i="19"/>
  <c r="C487" i="19"/>
  <c r="C514" i="19"/>
  <c r="K542" i="19"/>
  <c r="J542" i="19"/>
  <c r="I236" i="19"/>
  <c r="K236" i="19" s="1"/>
  <c r="K181" i="19"/>
  <c r="J181" i="19"/>
  <c r="I322" i="19"/>
  <c r="I421" i="19"/>
  <c r="K421" i="19" s="1"/>
  <c r="I422" i="19"/>
  <c r="I493" i="19"/>
  <c r="K493" i="19" s="1"/>
  <c r="I494" i="19"/>
  <c r="I558" i="19"/>
  <c r="K648" i="19"/>
  <c r="J648" i="19"/>
  <c r="I243" i="19"/>
  <c r="K243" i="19" s="1"/>
  <c r="I244" i="19"/>
  <c r="J143" i="19"/>
  <c r="K187" i="19"/>
  <c r="J187" i="19"/>
  <c r="I306" i="19"/>
  <c r="K297" i="19"/>
  <c r="J297" i="19"/>
  <c r="J366" i="19"/>
  <c r="K502" i="19"/>
  <c r="K466" i="19"/>
  <c r="J466" i="19"/>
  <c r="K549" i="19"/>
  <c r="J549" i="19"/>
  <c r="K122" i="19"/>
  <c r="J122" i="19"/>
  <c r="K454" i="19"/>
  <c r="J454" i="19"/>
  <c r="C235" i="19"/>
  <c r="K286" i="19"/>
  <c r="J87" i="19"/>
  <c r="K404" i="19"/>
  <c r="J404" i="19"/>
  <c r="K395" i="19"/>
  <c r="J395" i="19"/>
  <c r="C439" i="19"/>
  <c r="K445" i="19"/>
  <c r="G653" i="19"/>
  <c r="G589" i="19" s="1"/>
  <c r="G588" i="19" s="1"/>
  <c r="G587" i="19" s="1"/>
  <c r="G586" i="19" s="1"/>
  <c r="K256" i="19"/>
  <c r="J256" i="19"/>
  <c r="K34" i="19"/>
  <c r="J34" i="19"/>
  <c r="I138" i="19"/>
  <c r="K138" i="19" s="1"/>
  <c r="J273" i="19"/>
  <c r="I371" i="19"/>
  <c r="K384" i="19"/>
  <c r="J384" i="19"/>
  <c r="I311" i="19"/>
  <c r="I310" i="19"/>
  <c r="K310" i="19" s="1"/>
  <c r="K522" i="19"/>
  <c r="J522" i="19"/>
  <c r="J489" i="19"/>
  <c r="I475" i="19"/>
  <c r="I535" i="19"/>
  <c r="K535" i="19" s="1"/>
  <c r="I536" i="19"/>
  <c r="I159" i="19"/>
  <c r="J263" i="19"/>
  <c r="K323" i="19"/>
  <c r="J323" i="19"/>
  <c r="K342" i="19"/>
  <c r="J342" i="19"/>
  <c r="K423" i="19"/>
  <c r="J423" i="19"/>
  <c r="K495" i="19"/>
  <c r="J495" i="19"/>
  <c r="K562" i="19"/>
  <c r="J562" i="19"/>
  <c r="K559" i="19"/>
  <c r="J559" i="19"/>
  <c r="C539" i="19"/>
  <c r="K649" i="19"/>
  <c r="J649" i="19"/>
  <c r="K245" i="19"/>
  <c r="J245" i="19"/>
  <c r="K168" i="19"/>
  <c r="J168" i="19"/>
  <c r="J44" i="19"/>
  <c r="K307" i="19"/>
  <c r="J307" i="19"/>
  <c r="K264" i="19"/>
  <c r="J264" i="19"/>
  <c r="I427" i="19"/>
  <c r="C253" i="19"/>
  <c r="I358" i="19"/>
  <c r="I458" i="19"/>
  <c r="I457" i="19"/>
  <c r="K457" i="19" s="1"/>
  <c r="C356" i="19"/>
  <c r="K497" i="19"/>
  <c r="J497" i="19"/>
  <c r="K483" i="19"/>
  <c r="I488" i="19"/>
  <c r="K488" i="19" s="1"/>
  <c r="J519" i="19"/>
  <c r="K629" i="19"/>
  <c r="J629" i="19"/>
  <c r="K638" i="19"/>
  <c r="J638" i="19"/>
  <c r="I132" i="19"/>
  <c r="I131" i="19"/>
  <c r="K131" i="19" s="1"/>
  <c r="J65" i="19"/>
  <c r="I407" i="19"/>
  <c r="I406" i="19"/>
  <c r="K406" i="19" s="1"/>
  <c r="I439" i="19"/>
  <c r="K439" i="19" s="1"/>
  <c r="K272" i="19"/>
  <c r="I347" i="19"/>
  <c r="I346" i="19"/>
  <c r="K346" i="19" s="1"/>
  <c r="I379" i="19"/>
  <c r="K379" i="19" s="1"/>
  <c r="I380" i="19"/>
  <c r="J383" i="19"/>
  <c r="I398" i="19"/>
  <c r="I399" i="19"/>
  <c r="K399" i="19" s="1"/>
  <c r="J440" i="19"/>
  <c r="C572" i="19"/>
  <c r="I591" i="19"/>
  <c r="K103" i="19"/>
  <c r="J103" i="19"/>
  <c r="K372" i="19"/>
  <c r="J372" i="19"/>
  <c r="K160" i="19"/>
  <c r="J160" i="19"/>
  <c r="K459" i="19"/>
  <c r="J459" i="19"/>
  <c r="I13" i="19"/>
  <c r="K13" i="19" s="1"/>
  <c r="C12" i="19"/>
  <c r="I249" i="19"/>
  <c r="K249" i="19" s="1"/>
  <c r="I250" i="19"/>
  <c r="I282" i="19"/>
  <c r="K282" i="19" s="1"/>
  <c r="I283" i="19"/>
  <c r="K291" i="19"/>
  <c r="J291" i="19"/>
  <c r="I301" i="19"/>
  <c r="I526" i="19"/>
  <c r="I525" i="19"/>
  <c r="K525" i="19" s="1"/>
  <c r="C425" i="19"/>
  <c r="K476" i="19"/>
  <c r="J476" i="19"/>
  <c r="K537" i="19"/>
  <c r="J537" i="19"/>
  <c r="K678" i="19"/>
  <c r="J678" i="19"/>
  <c r="I24" i="19"/>
  <c r="I23" i="19"/>
  <c r="K23" i="19" s="1"/>
  <c r="I353" i="19"/>
  <c r="I352" i="19"/>
  <c r="K352" i="19" s="1"/>
  <c r="K389" i="19"/>
  <c r="J389" i="19"/>
  <c r="J502" i="19"/>
  <c r="C501" i="19"/>
  <c r="J501" i="19" s="1"/>
  <c r="I578" i="19"/>
  <c r="I167" i="19"/>
  <c r="I166" i="19"/>
  <c r="K166" i="19" s="1"/>
  <c r="K228" i="19"/>
  <c r="J228" i="19"/>
  <c r="I114" i="19"/>
  <c r="C276" i="19"/>
  <c r="K428" i="19"/>
  <c r="J428" i="19"/>
  <c r="K359" i="19"/>
  <c r="J359" i="19"/>
  <c r="K498" i="19"/>
  <c r="J498" i="19"/>
  <c r="K655" i="19"/>
  <c r="J655" i="19"/>
  <c r="K133" i="19"/>
  <c r="J133" i="19"/>
  <c r="K411" i="19"/>
  <c r="J411" i="19"/>
  <c r="K348" i="19"/>
  <c r="J348" i="19"/>
  <c r="K381" i="19"/>
  <c r="J381" i="19"/>
  <c r="K400" i="19"/>
  <c r="J400" i="19"/>
  <c r="K375" i="19"/>
  <c r="K604" i="19"/>
  <c r="J604" i="19"/>
  <c r="K43" i="19"/>
  <c r="J152" i="19"/>
  <c r="K124" i="19"/>
  <c r="K151" i="19"/>
  <c r="K251" i="19"/>
  <c r="J251" i="19"/>
  <c r="K284" i="19"/>
  <c r="J284" i="19"/>
  <c r="C290" i="19"/>
  <c r="K367" i="19"/>
  <c r="J367" i="19"/>
  <c r="I193" i="19"/>
  <c r="K193" i="19" s="1"/>
  <c r="I192" i="19"/>
  <c r="I277" i="19"/>
  <c r="K277" i="19" s="1"/>
  <c r="I276" i="19"/>
  <c r="K302" i="19"/>
  <c r="J302" i="19"/>
  <c r="K529" i="19"/>
  <c r="J529" i="19"/>
  <c r="J511" i="19"/>
  <c r="I541" i="19"/>
  <c r="J220" i="19"/>
  <c r="K25" i="19"/>
  <c r="J25" i="19"/>
  <c r="C192" i="19"/>
  <c r="J192" i="19" s="1"/>
  <c r="K354" i="19"/>
  <c r="J354" i="19"/>
  <c r="C398" i="19"/>
  <c r="J483" i="19"/>
  <c r="C473" i="19"/>
  <c r="J503" i="19"/>
  <c r="K579" i="19"/>
  <c r="J579" i="19"/>
  <c r="J673" i="19"/>
  <c r="J163" i="19"/>
  <c r="K115" i="19"/>
  <c r="J115" i="19"/>
  <c r="J278" i="19"/>
  <c r="C370" i="19"/>
  <c r="I219" i="19"/>
  <c r="K219" i="19" s="1"/>
  <c r="J431" i="19"/>
  <c r="K510" i="19"/>
  <c r="I546" i="19"/>
  <c r="I545" i="19"/>
  <c r="K545" i="19" s="1"/>
  <c r="C556" i="19"/>
  <c r="K726" i="19"/>
  <c r="J726" i="19"/>
  <c r="I654" i="19"/>
  <c r="C31" i="19"/>
  <c r="K164" i="19"/>
  <c r="J164" i="19"/>
  <c r="C85" i="19"/>
  <c r="J180" i="19"/>
  <c r="C304" i="19"/>
  <c r="J633" i="19"/>
  <c r="C336" i="19"/>
  <c r="C589" i="19"/>
  <c r="I255" i="19"/>
  <c r="K125" i="19"/>
  <c r="J125" i="19"/>
  <c r="J194" i="19"/>
  <c r="I341" i="19"/>
  <c r="J326" i="19"/>
  <c r="J139" i="19"/>
  <c r="D514" i="18"/>
  <c r="E589" i="18"/>
  <c r="E588" i="18" s="1"/>
  <c r="E587" i="18" s="1"/>
  <c r="E586" i="18" s="1"/>
  <c r="D234" i="18"/>
  <c r="D10" i="18"/>
  <c r="D9" i="18" s="1"/>
  <c r="E109" i="18"/>
  <c r="E108" i="18" s="1"/>
  <c r="E31" i="18"/>
  <c r="E30" i="18" s="1"/>
  <c r="E10" i="18" s="1"/>
  <c r="E9" i="18" s="1"/>
  <c r="E234" i="18"/>
  <c r="E107" i="18" s="1"/>
  <c r="D109" i="18"/>
  <c r="D108" i="18" s="1"/>
  <c r="C757" i="18"/>
  <c r="G733" i="18"/>
  <c r="G732" i="18" s="1"/>
  <c r="H733" i="18"/>
  <c r="H732" i="18" s="1"/>
  <c r="G730" i="18"/>
  <c r="H730" i="18"/>
  <c r="G728" i="18"/>
  <c r="H728" i="18"/>
  <c r="G726" i="18"/>
  <c r="H726" i="18"/>
  <c r="G723" i="18"/>
  <c r="G722" i="18" s="1"/>
  <c r="H723" i="18"/>
  <c r="H722" i="18" s="1"/>
  <c r="G717" i="18"/>
  <c r="G716" i="18" s="1"/>
  <c r="H717" i="18"/>
  <c r="H716" i="18" s="1"/>
  <c r="G713" i="18"/>
  <c r="G712" i="18" s="1"/>
  <c r="H713" i="18"/>
  <c r="H712" i="18" s="1"/>
  <c r="G710" i="18"/>
  <c r="G709" i="18" s="1"/>
  <c r="H710" i="18"/>
  <c r="H709" i="18" s="1"/>
  <c r="G703" i="18"/>
  <c r="H704" i="18"/>
  <c r="H703" i="18" s="1"/>
  <c r="G700" i="18"/>
  <c r="H700" i="18"/>
  <c r="G698" i="18"/>
  <c r="H698" i="18"/>
  <c r="G696" i="18"/>
  <c r="H696" i="18"/>
  <c r="G690" i="18"/>
  <c r="G689" i="18" s="1"/>
  <c r="H690" i="18"/>
  <c r="H689" i="18" s="1"/>
  <c r="H686" i="18"/>
  <c r="H685" i="18" s="1"/>
  <c r="G686" i="18"/>
  <c r="G685" i="18" s="1"/>
  <c r="G681" i="18"/>
  <c r="G680" i="18" s="1"/>
  <c r="H681" i="18"/>
  <c r="H680" i="18" s="1"/>
  <c r="G678" i="18"/>
  <c r="H678" i="18"/>
  <c r="G676" i="18"/>
  <c r="H676" i="18"/>
  <c r="G674" i="18"/>
  <c r="H674" i="18"/>
  <c r="G670" i="18"/>
  <c r="H670" i="18"/>
  <c r="C670" i="18"/>
  <c r="G665" i="18"/>
  <c r="H665" i="18"/>
  <c r="G655" i="18"/>
  <c r="H655" i="18"/>
  <c r="G649" i="18"/>
  <c r="G648" i="18" s="1"/>
  <c r="H649" i="18"/>
  <c r="H648" i="18" s="1"/>
  <c r="G646" i="18"/>
  <c r="H646" i="18"/>
  <c r="G642" i="18"/>
  <c r="H642" i="18"/>
  <c r="G638" i="18"/>
  <c r="H638" i="18"/>
  <c r="G634" i="18"/>
  <c r="H634" i="18"/>
  <c r="G629" i="18"/>
  <c r="H629" i="18"/>
  <c r="G624" i="18"/>
  <c r="H624" i="18"/>
  <c r="G622" i="18"/>
  <c r="H622" i="18"/>
  <c r="G620" i="18"/>
  <c r="H620" i="18"/>
  <c r="G616" i="18"/>
  <c r="H616" i="18"/>
  <c r="G612" i="18"/>
  <c r="H612" i="18"/>
  <c r="G608" i="18"/>
  <c r="H608" i="18"/>
  <c r="G604" i="18"/>
  <c r="H604" i="18"/>
  <c r="G600" i="18"/>
  <c r="H600" i="18"/>
  <c r="G596" i="18"/>
  <c r="H596" i="18"/>
  <c r="G592" i="18"/>
  <c r="H592" i="18"/>
  <c r="G584" i="18"/>
  <c r="G583" i="18" s="1"/>
  <c r="H584" i="18"/>
  <c r="H583" i="18" s="1"/>
  <c r="G581" i="18"/>
  <c r="H581" i="18"/>
  <c r="G579" i="18"/>
  <c r="H579" i="18"/>
  <c r="H578" i="18" s="1"/>
  <c r="G575" i="18"/>
  <c r="G574" i="18" s="1"/>
  <c r="H575" i="18"/>
  <c r="H574" i="18" s="1"/>
  <c r="G570" i="18"/>
  <c r="G569" i="18" s="1"/>
  <c r="H570" i="18"/>
  <c r="H569" i="18" s="1"/>
  <c r="G567" i="18"/>
  <c r="H567" i="18"/>
  <c r="G565" i="18"/>
  <c r="H565" i="18"/>
  <c r="G563" i="18"/>
  <c r="H563" i="18"/>
  <c r="G559" i="18"/>
  <c r="G558" i="18" s="1"/>
  <c r="H559" i="18"/>
  <c r="H558" i="18" s="1"/>
  <c r="G553" i="18"/>
  <c r="G552" i="18" s="1"/>
  <c r="G551" i="18" s="1"/>
  <c r="H553" i="18"/>
  <c r="H552" i="18" s="1"/>
  <c r="H551" i="18" s="1"/>
  <c r="G549" i="18"/>
  <c r="H549" i="18"/>
  <c r="G547" i="18"/>
  <c r="G546" i="18" s="1"/>
  <c r="G545" i="18" s="1"/>
  <c r="H547" i="18"/>
  <c r="G542" i="18"/>
  <c r="G541" i="18" s="1"/>
  <c r="G540" i="18" s="1"/>
  <c r="H542" i="18"/>
  <c r="H541" i="18" s="1"/>
  <c r="H540" i="18" s="1"/>
  <c r="G537" i="18"/>
  <c r="G536" i="18" s="1"/>
  <c r="G535" i="18" s="1"/>
  <c r="H537" i="18"/>
  <c r="H536" i="18" s="1"/>
  <c r="H535" i="18" s="1"/>
  <c r="G532" i="18"/>
  <c r="H532" i="18"/>
  <c r="G529" i="18"/>
  <c r="H529" i="18"/>
  <c r="G527" i="18"/>
  <c r="G526" i="18" s="1"/>
  <c r="G525" i="18" s="1"/>
  <c r="H527" i="18"/>
  <c r="G522" i="18"/>
  <c r="H522" i="18"/>
  <c r="G520" i="18"/>
  <c r="H520" i="18"/>
  <c r="G517" i="18"/>
  <c r="G516" i="18" s="1"/>
  <c r="H517" i="18"/>
  <c r="H516" i="18" s="1"/>
  <c r="G512" i="18"/>
  <c r="G511" i="18" s="1"/>
  <c r="G510" i="18" s="1"/>
  <c r="H512" i="18"/>
  <c r="H511" i="18" s="1"/>
  <c r="H510" i="18" s="1"/>
  <c r="G508" i="18"/>
  <c r="G507" i="18" s="1"/>
  <c r="G506" i="18" s="1"/>
  <c r="H508" i="18"/>
  <c r="H507" i="18" s="1"/>
  <c r="H506" i="18" s="1"/>
  <c r="G504" i="18"/>
  <c r="G503" i="18" s="1"/>
  <c r="G502" i="18" s="1"/>
  <c r="H504" i="18"/>
  <c r="H503" i="18" s="1"/>
  <c r="H502" i="18" s="1"/>
  <c r="G499" i="18"/>
  <c r="G498" i="18" s="1"/>
  <c r="G497" i="18" s="1"/>
  <c r="H499" i="18"/>
  <c r="H498" i="18" s="1"/>
  <c r="H497" i="18" s="1"/>
  <c r="G495" i="18"/>
  <c r="G494" i="18" s="1"/>
  <c r="G493" i="18" s="1"/>
  <c r="H495" i="18"/>
  <c r="H494" i="18" s="1"/>
  <c r="H493" i="18" s="1"/>
  <c r="G490" i="18"/>
  <c r="G489" i="18" s="1"/>
  <c r="G488" i="18" s="1"/>
  <c r="H490" i="18"/>
  <c r="H489" i="18" s="1"/>
  <c r="H488" i="18" s="1"/>
  <c r="G485" i="18"/>
  <c r="G484" i="18" s="1"/>
  <c r="G483" i="18" s="1"/>
  <c r="H485" i="18"/>
  <c r="H484" i="18" s="1"/>
  <c r="H483" i="18" s="1"/>
  <c r="G481" i="18"/>
  <c r="G480" i="18" s="1"/>
  <c r="G479" i="18" s="1"/>
  <c r="H481" i="18"/>
  <c r="H480" i="18" s="1"/>
  <c r="H479" i="18" s="1"/>
  <c r="G476" i="18"/>
  <c r="G475" i="18" s="1"/>
  <c r="G474" i="18" s="1"/>
  <c r="H476" i="18"/>
  <c r="H475" i="18" s="1"/>
  <c r="H474" i="18" s="1"/>
  <c r="G471" i="18"/>
  <c r="G470" i="18" s="1"/>
  <c r="G469" i="18" s="1"/>
  <c r="H471" i="18"/>
  <c r="H470" i="18" s="1"/>
  <c r="H469" i="18" s="1"/>
  <c r="G467" i="18"/>
  <c r="G466" i="18" s="1"/>
  <c r="G465" i="18" s="1"/>
  <c r="H467" i="18"/>
  <c r="H466" i="18" s="1"/>
  <c r="H465" i="18" s="1"/>
  <c r="G463" i="18"/>
  <c r="H463" i="18"/>
  <c r="G460" i="18"/>
  <c r="G459" i="18" s="1"/>
  <c r="G458" i="18" s="1"/>
  <c r="H460" i="18"/>
  <c r="G455" i="18"/>
  <c r="G454" i="18" s="1"/>
  <c r="G453" i="18" s="1"/>
  <c r="H455" i="18"/>
  <c r="H454" i="18" s="1"/>
  <c r="H453" i="18" s="1"/>
  <c r="G451" i="18"/>
  <c r="H451" i="18"/>
  <c r="G449" i="18"/>
  <c r="H449" i="18"/>
  <c r="H446" i="18" s="1"/>
  <c r="H445" i="18" s="1"/>
  <c r="G447" i="18"/>
  <c r="H447" i="18"/>
  <c r="G442" i="18"/>
  <c r="G441" i="18" s="1"/>
  <c r="G440" i="18" s="1"/>
  <c r="H442" i="18"/>
  <c r="H441" i="18" s="1"/>
  <c r="H440" i="18" s="1"/>
  <c r="G437" i="18"/>
  <c r="G436" i="18" s="1"/>
  <c r="G435" i="18" s="1"/>
  <c r="H437" i="18"/>
  <c r="H436" i="18" s="1"/>
  <c r="H435" i="18" s="1"/>
  <c r="G433" i="18"/>
  <c r="G432" i="18" s="1"/>
  <c r="G431" i="18" s="1"/>
  <c r="H433" i="18"/>
  <c r="H432" i="18" s="1"/>
  <c r="H431" i="18" s="1"/>
  <c r="G428" i="18"/>
  <c r="G427" i="18" s="1"/>
  <c r="G426" i="18" s="1"/>
  <c r="H428" i="18"/>
  <c r="H427" i="18" s="1"/>
  <c r="H426" i="18" s="1"/>
  <c r="G423" i="18"/>
  <c r="G422" i="18" s="1"/>
  <c r="G421" i="18" s="1"/>
  <c r="H423" i="18"/>
  <c r="H422" i="18" s="1"/>
  <c r="H421" i="18" s="1"/>
  <c r="G419" i="18"/>
  <c r="H419" i="18"/>
  <c r="G416" i="18"/>
  <c r="H416" i="18"/>
  <c r="G411" i="18"/>
  <c r="H411" i="18"/>
  <c r="G408" i="18"/>
  <c r="H408" i="18"/>
  <c r="H404" i="18"/>
  <c r="H403" i="18" s="1"/>
  <c r="G404" i="18"/>
  <c r="G403" i="18" s="1"/>
  <c r="H400" i="18"/>
  <c r="G401" i="18"/>
  <c r="G400" i="18" s="1"/>
  <c r="H401" i="18"/>
  <c r="G396" i="18"/>
  <c r="G395" i="18" s="1"/>
  <c r="G394" i="18" s="1"/>
  <c r="H396" i="18"/>
  <c r="H395" i="18" s="1"/>
  <c r="H394" i="18" s="1"/>
  <c r="G392" i="18"/>
  <c r="H392" i="18"/>
  <c r="G390" i="18"/>
  <c r="G389" i="18" s="1"/>
  <c r="G388" i="18" s="1"/>
  <c r="H390" i="18"/>
  <c r="G386" i="18"/>
  <c r="G385" i="18" s="1"/>
  <c r="G384" i="18" s="1"/>
  <c r="H386" i="18"/>
  <c r="H385" i="18" s="1"/>
  <c r="H384" i="18" s="1"/>
  <c r="G381" i="18"/>
  <c r="G380" i="18" s="1"/>
  <c r="G379" i="18" s="1"/>
  <c r="H381" i="18"/>
  <c r="H380" i="18" s="1"/>
  <c r="H379" i="18" s="1"/>
  <c r="G377" i="18"/>
  <c r="G376" i="18" s="1"/>
  <c r="G375" i="18" s="1"/>
  <c r="H377" i="18"/>
  <c r="H376" i="18" s="1"/>
  <c r="H375" i="18" s="1"/>
  <c r="G373" i="18"/>
  <c r="G372" i="18" s="1"/>
  <c r="G371" i="18" s="1"/>
  <c r="H373" i="18"/>
  <c r="H372" i="18" s="1"/>
  <c r="H371" i="18" s="1"/>
  <c r="G368" i="18"/>
  <c r="G367" i="18" s="1"/>
  <c r="G366" i="18" s="1"/>
  <c r="H368" i="18"/>
  <c r="H367" i="18" s="1"/>
  <c r="H366" i="18" s="1"/>
  <c r="G364" i="18"/>
  <c r="G363" i="18" s="1"/>
  <c r="G362" i="18" s="1"/>
  <c r="H364" i="18"/>
  <c r="H363" i="18" s="1"/>
  <c r="H362" i="18" s="1"/>
  <c r="G359" i="18"/>
  <c r="G358" i="18" s="1"/>
  <c r="G357" i="18" s="1"/>
  <c r="H359" i="18"/>
  <c r="H358" i="18" s="1"/>
  <c r="H357" i="18" s="1"/>
  <c r="G354" i="18"/>
  <c r="G353" i="18" s="1"/>
  <c r="G352" i="18" s="1"/>
  <c r="H354" i="18"/>
  <c r="H353" i="18" s="1"/>
  <c r="H352" i="18" s="1"/>
  <c r="G350" i="18"/>
  <c r="H350" i="18"/>
  <c r="G348" i="18"/>
  <c r="G347" i="18" s="1"/>
  <c r="G346" i="18" s="1"/>
  <c r="H348" i="18"/>
  <c r="G344" i="18"/>
  <c r="H344" i="18"/>
  <c r="G342" i="18"/>
  <c r="G341" i="18" s="1"/>
  <c r="H342" i="18"/>
  <c r="G339" i="18"/>
  <c r="G338" i="18" s="1"/>
  <c r="H339" i="18"/>
  <c r="H338" i="18" s="1"/>
  <c r="G334" i="18"/>
  <c r="G333" i="18" s="1"/>
  <c r="G332" i="18" s="1"/>
  <c r="H334" i="18"/>
  <c r="H333" i="18" s="1"/>
  <c r="H332" i="18" s="1"/>
  <c r="G330" i="18"/>
  <c r="H330" i="18"/>
  <c r="G328" i="18"/>
  <c r="H328" i="18"/>
  <c r="H327" i="18" s="1"/>
  <c r="H326" i="18" s="1"/>
  <c r="G323" i="18"/>
  <c r="G322" i="18" s="1"/>
  <c r="G321" i="18" s="1"/>
  <c r="H323" i="18"/>
  <c r="H322" i="18" s="1"/>
  <c r="H321" i="18" s="1"/>
  <c r="G318" i="18"/>
  <c r="G317" i="18" s="1"/>
  <c r="G316" i="18" s="1"/>
  <c r="H318" i="18"/>
  <c r="H317" i="18" s="1"/>
  <c r="H316" i="18" s="1"/>
  <c r="G314" i="18"/>
  <c r="H314" i="18"/>
  <c r="G312" i="18"/>
  <c r="G311" i="18" s="1"/>
  <c r="G310" i="18" s="1"/>
  <c r="H312" i="18"/>
  <c r="G307" i="18"/>
  <c r="G306" i="18" s="1"/>
  <c r="G305" i="18" s="1"/>
  <c r="H307" i="18"/>
  <c r="H306" i="18" s="1"/>
  <c r="H305" i="18" s="1"/>
  <c r="G302" i="18"/>
  <c r="G301" i="18" s="1"/>
  <c r="G300" i="18" s="1"/>
  <c r="H302" i="18"/>
  <c r="H301" i="18" s="1"/>
  <c r="H300" i="18" s="1"/>
  <c r="G298" i="18"/>
  <c r="G297" i="18" s="1"/>
  <c r="G296" i="18" s="1"/>
  <c r="H298" i="18"/>
  <c r="H297" i="18" s="1"/>
  <c r="H296" i="18" s="1"/>
  <c r="G293" i="18"/>
  <c r="G292" i="18" s="1"/>
  <c r="G291" i="18" s="1"/>
  <c r="H293" i="18"/>
  <c r="H292" i="18" s="1"/>
  <c r="H291" i="18" s="1"/>
  <c r="G288" i="18"/>
  <c r="G287" i="18" s="1"/>
  <c r="G286" i="18" s="1"/>
  <c r="H288" i="18"/>
  <c r="H287" i="18" s="1"/>
  <c r="H286" i="18" s="1"/>
  <c r="G284" i="18"/>
  <c r="G283" i="18" s="1"/>
  <c r="G282" i="18" s="1"/>
  <c r="H284" i="18"/>
  <c r="H283" i="18" s="1"/>
  <c r="H282" i="18" s="1"/>
  <c r="G279" i="18"/>
  <c r="G278" i="18" s="1"/>
  <c r="G277" i="18" s="1"/>
  <c r="H279" i="18"/>
  <c r="H278" i="18" s="1"/>
  <c r="H277" i="18" s="1"/>
  <c r="G274" i="18"/>
  <c r="G273" i="18" s="1"/>
  <c r="G272" i="18" s="1"/>
  <c r="H274" i="18"/>
  <c r="H273" i="18" s="1"/>
  <c r="H272" i="18" s="1"/>
  <c r="G270" i="18"/>
  <c r="H270" i="18"/>
  <c r="G265" i="18"/>
  <c r="G264" i="18" s="1"/>
  <c r="G263" i="18" s="1"/>
  <c r="H265" i="18"/>
  <c r="H264" i="18" s="1"/>
  <c r="H263" i="18" s="1"/>
  <c r="G261" i="18"/>
  <c r="H261" i="18"/>
  <c r="G259" i="18"/>
  <c r="H259" i="18"/>
  <c r="H258" i="18" s="1"/>
  <c r="G256" i="18"/>
  <c r="G255" i="18" s="1"/>
  <c r="H256" i="18"/>
  <c r="H255" i="18" s="1"/>
  <c r="G251" i="18"/>
  <c r="G250" i="18" s="1"/>
  <c r="G249" i="18" s="1"/>
  <c r="H251" i="18"/>
  <c r="H250" i="18" s="1"/>
  <c r="H249" i="18" s="1"/>
  <c r="G247" i="18"/>
  <c r="H247" i="18"/>
  <c r="G245" i="18"/>
  <c r="H245" i="18"/>
  <c r="H244" i="18" s="1"/>
  <c r="H243" i="18" s="1"/>
  <c r="G241" i="18"/>
  <c r="G240" i="18" s="1"/>
  <c r="H241" i="18"/>
  <c r="H240" i="18" s="1"/>
  <c r="G238" i="18"/>
  <c r="G237" i="18" s="1"/>
  <c r="H238" i="18"/>
  <c r="H237" i="18" s="1"/>
  <c r="G232" i="18"/>
  <c r="G231" i="18" s="1"/>
  <c r="H232" i="18"/>
  <c r="H231" i="18" s="1"/>
  <c r="G228" i="18"/>
  <c r="H228" i="18"/>
  <c r="G225" i="18"/>
  <c r="H225" i="18"/>
  <c r="H224" i="18" s="1"/>
  <c r="G221" i="18"/>
  <c r="G220" i="18" s="1"/>
  <c r="H221" i="18"/>
  <c r="H220" i="18" s="1"/>
  <c r="G217" i="18"/>
  <c r="H217" i="18"/>
  <c r="G213" i="18"/>
  <c r="G212" i="18" s="1"/>
  <c r="H213" i="18"/>
  <c r="H212" i="18" s="1"/>
  <c r="G206" i="18"/>
  <c r="H206" i="18"/>
  <c r="G199" i="18"/>
  <c r="H199" i="18"/>
  <c r="G195" i="18"/>
  <c r="H195" i="18"/>
  <c r="H194" i="18" s="1"/>
  <c r="G190" i="18"/>
  <c r="H190" i="18"/>
  <c r="G187" i="18"/>
  <c r="H187" i="18"/>
  <c r="H186" i="18" s="1"/>
  <c r="G182" i="18"/>
  <c r="G181" i="18" s="1"/>
  <c r="H182" i="18"/>
  <c r="H181" i="18" s="1"/>
  <c r="G178" i="18"/>
  <c r="G177" i="18" s="1"/>
  <c r="H178" i="18"/>
  <c r="H177" i="18" s="1"/>
  <c r="G175" i="18"/>
  <c r="G174" i="18" s="1"/>
  <c r="H175" i="18"/>
  <c r="H174" i="18" s="1"/>
  <c r="G168" i="18"/>
  <c r="G167" i="18" s="1"/>
  <c r="H168" i="18"/>
  <c r="H167" i="18" s="1"/>
  <c r="G164" i="18"/>
  <c r="G163" i="18" s="1"/>
  <c r="H164" i="18"/>
  <c r="H163" i="18" s="1"/>
  <c r="G161" i="18"/>
  <c r="G160" i="18" s="1"/>
  <c r="H161" i="18"/>
  <c r="H160" i="18" s="1"/>
  <c r="G157" i="18"/>
  <c r="G156" i="18" s="1"/>
  <c r="H157" i="18"/>
  <c r="H156" i="18" s="1"/>
  <c r="G153" i="18"/>
  <c r="G152" i="18" s="1"/>
  <c r="H153" i="18"/>
  <c r="H152" i="18" s="1"/>
  <c r="J398" i="19" l="1"/>
  <c r="J379" i="19"/>
  <c r="J138" i="19"/>
  <c r="G7" i="19"/>
  <c r="J352" i="19"/>
  <c r="E7" i="19"/>
  <c r="K501" i="19"/>
  <c r="J399" i="19"/>
  <c r="J131" i="19"/>
  <c r="J243" i="19"/>
  <c r="J236" i="19"/>
  <c r="J282" i="19"/>
  <c r="J23" i="19"/>
  <c r="J457" i="19"/>
  <c r="J545" i="19"/>
  <c r="J276" i="19"/>
  <c r="J535" i="19"/>
  <c r="K255" i="19"/>
  <c r="J255" i="19"/>
  <c r="K546" i="19"/>
  <c r="J546" i="19"/>
  <c r="I110" i="19"/>
  <c r="K24" i="19"/>
  <c r="J24" i="19"/>
  <c r="K301" i="19"/>
  <c r="J301" i="19"/>
  <c r="K283" i="19"/>
  <c r="J283" i="19"/>
  <c r="C11" i="19"/>
  <c r="I590" i="19"/>
  <c r="J525" i="19"/>
  <c r="K398" i="19"/>
  <c r="K132" i="19"/>
  <c r="J132" i="19"/>
  <c r="I357" i="19"/>
  <c r="I356" i="19"/>
  <c r="K356" i="19" s="1"/>
  <c r="I425" i="19"/>
  <c r="K425" i="19" s="1"/>
  <c r="I426" i="19"/>
  <c r="K475" i="19"/>
  <c r="J475" i="19"/>
  <c r="K306" i="19"/>
  <c r="J306" i="19"/>
  <c r="K322" i="19"/>
  <c r="J322" i="19"/>
  <c r="I337" i="19"/>
  <c r="I336" i="19"/>
  <c r="K336" i="19" s="1"/>
  <c r="J406" i="19"/>
  <c r="I254" i="19"/>
  <c r="I253" i="19"/>
  <c r="K253" i="19" s="1"/>
  <c r="J421" i="19"/>
  <c r="J310" i="19"/>
  <c r="C555" i="19"/>
  <c r="K541" i="19"/>
  <c r="J541" i="19"/>
  <c r="K276" i="19"/>
  <c r="I514" i="19"/>
  <c r="K514" i="19" s="1"/>
  <c r="I515" i="19"/>
  <c r="K114" i="19"/>
  <c r="J114" i="19"/>
  <c r="K167" i="19"/>
  <c r="J167" i="19"/>
  <c r="J219" i="19"/>
  <c r="I300" i="19"/>
  <c r="I290" i="19"/>
  <c r="K290" i="19" s="1"/>
  <c r="J13" i="19"/>
  <c r="K591" i="19"/>
  <c r="J591" i="19"/>
  <c r="K347" i="19"/>
  <c r="J347" i="19"/>
  <c r="K407" i="19"/>
  <c r="J407" i="19"/>
  <c r="K159" i="19"/>
  <c r="J159" i="19"/>
  <c r="K536" i="19"/>
  <c r="J536" i="19"/>
  <c r="K311" i="19"/>
  <c r="J311" i="19"/>
  <c r="I370" i="19"/>
  <c r="K370" i="19" s="1"/>
  <c r="I304" i="19"/>
  <c r="K304" i="19" s="1"/>
  <c r="I305" i="19"/>
  <c r="K244" i="19"/>
  <c r="J244" i="19"/>
  <c r="I557" i="19"/>
  <c r="K422" i="19"/>
  <c r="J422" i="19"/>
  <c r="J249" i="19"/>
  <c r="K341" i="19"/>
  <c r="J341" i="19"/>
  <c r="C588" i="19"/>
  <c r="K654" i="19"/>
  <c r="J654" i="19"/>
  <c r="I540" i="19"/>
  <c r="I539" i="19"/>
  <c r="K539" i="19" s="1"/>
  <c r="I573" i="19"/>
  <c r="I572" i="19"/>
  <c r="K572" i="19" s="1"/>
  <c r="K353" i="19"/>
  <c r="J353" i="19"/>
  <c r="K250" i="19"/>
  <c r="J250" i="19"/>
  <c r="I12" i="19"/>
  <c r="K12" i="19" s="1"/>
  <c r="K380" i="19"/>
  <c r="J380" i="19"/>
  <c r="K458" i="19"/>
  <c r="J458" i="19"/>
  <c r="C109" i="19"/>
  <c r="K371" i="19"/>
  <c r="J371" i="19"/>
  <c r="C234" i="19"/>
  <c r="K558" i="19"/>
  <c r="J558" i="19"/>
  <c r="I32" i="19"/>
  <c r="C30" i="19"/>
  <c r="J193" i="19"/>
  <c r="J166" i="19"/>
  <c r="J493" i="19"/>
  <c r="K192" i="19"/>
  <c r="J277" i="19"/>
  <c r="K578" i="19"/>
  <c r="J578" i="19"/>
  <c r="K526" i="19"/>
  <c r="J526" i="19"/>
  <c r="I487" i="19"/>
  <c r="K487" i="19" s="1"/>
  <c r="K358" i="19"/>
  <c r="J358" i="19"/>
  <c r="K427" i="19"/>
  <c r="J427" i="19"/>
  <c r="I86" i="19"/>
  <c r="I85" i="19"/>
  <c r="K85" i="19" s="1"/>
  <c r="J346" i="19"/>
  <c r="I474" i="19"/>
  <c r="I473" i="19"/>
  <c r="K473" i="19" s="1"/>
  <c r="J439" i="19"/>
  <c r="K494" i="19"/>
  <c r="J494" i="19"/>
  <c r="I321" i="19"/>
  <c r="I320" i="19"/>
  <c r="J488" i="19"/>
  <c r="K33" i="19"/>
  <c r="J33" i="19"/>
  <c r="G194" i="18"/>
  <c r="G258" i="18"/>
  <c r="H341" i="18"/>
  <c r="H459" i="18"/>
  <c r="H458" i="18" s="1"/>
  <c r="E8" i="18"/>
  <c r="E7" i="18" s="1"/>
  <c r="H254" i="18"/>
  <c r="G578" i="18"/>
  <c r="H695" i="18"/>
  <c r="H725" i="18"/>
  <c r="G519" i="18"/>
  <c r="G725" i="18"/>
  <c r="D107" i="18"/>
  <c r="D8" i="18" s="1"/>
  <c r="D7" i="18" s="1"/>
  <c r="G562" i="18"/>
  <c r="G224" i="18"/>
  <c r="H546" i="18"/>
  <c r="G186" i="18"/>
  <c r="G446" i="18"/>
  <c r="G445" i="18" s="1"/>
  <c r="H159" i="18"/>
  <c r="H633" i="18"/>
  <c r="H166" i="18"/>
  <c r="G633" i="18"/>
  <c r="G628" i="18" s="1"/>
  <c r="G193" i="18"/>
  <c r="G192" i="18" s="1"/>
  <c r="H219" i="18"/>
  <c r="G254" i="18"/>
  <c r="G695" i="18"/>
  <c r="G673" i="18"/>
  <c r="H673" i="18"/>
  <c r="H628" i="18"/>
  <c r="H591" i="18"/>
  <c r="G591" i="18"/>
  <c r="H573" i="18"/>
  <c r="H572" i="18" s="1"/>
  <c r="G573" i="18"/>
  <c r="G572" i="18" s="1"/>
  <c r="H562" i="18"/>
  <c r="H557" i="18" s="1"/>
  <c r="H556" i="18" s="1"/>
  <c r="G557" i="18"/>
  <c r="G556" i="18" s="1"/>
  <c r="G555" i="18" s="1"/>
  <c r="H545" i="18"/>
  <c r="H539" i="18" s="1"/>
  <c r="G539" i="18"/>
  <c r="H526" i="18"/>
  <c r="H525" i="18" s="1"/>
  <c r="G515" i="18"/>
  <c r="G514" i="18" s="1"/>
  <c r="H519" i="18"/>
  <c r="H515" i="18" s="1"/>
  <c r="G501" i="18"/>
  <c r="H501" i="18"/>
  <c r="H487" i="18"/>
  <c r="G487" i="18"/>
  <c r="H473" i="18"/>
  <c r="G473" i="18"/>
  <c r="H457" i="18"/>
  <c r="G457" i="18"/>
  <c r="H439" i="18"/>
  <c r="G439" i="18"/>
  <c r="G425" i="18"/>
  <c r="H425" i="18"/>
  <c r="H407" i="18"/>
  <c r="H406" i="18" s="1"/>
  <c r="G407" i="18"/>
  <c r="G406" i="18" s="1"/>
  <c r="H399" i="18"/>
  <c r="G399" i="18"/>
  <c r="G398" i="18" s="1"/>
  <c r="H389" i="18"/>
  <c r="H388" i="18" s="1"/>
  <c r="H383" i="18" s="1"/>
  <c r="G383" i="18"/>
  <c r="H370" i="18"/>
  <c r="G370" i="18"/>
  <c r="H356" i="18"/>
  <c r="G356" i="18"/>
  <c r="H347" i="18"/>
  <c r="H346" i="18" s="1"/>
  <c r="G337" i="18"/>
  <c r="G336" i="18" s="1"/>
  <c r="H337" i="18"/>
  <c r="G327" i="18"/>
  <c r="G326" i="18" s="1"/>
  <c r="H320" i="18"/>
  <c r="G320" i="18"/>
  <c r="H311" i="18"/>
  <c r="H310" i="18" s="1"/>
  <c r="H304" i="18" s="1"/>
  <c r="G304" i="18"/>
  <c r="H290" i="18"/>
  <c r="G290" i="18"/>
  <c r="H276" i="18"/>
  <c r="G276" i="18"/>
  <c r="H253" i="18"/>
  <c r="G253" i="18"/>
  <c r="G244" i="18"/>
  <c r="G243" i="18" s="1"/>
  <c r="H236" i="18"/>
  <c r="H235" i="18" s="1"/>
  <c r="G236" i="18"/>
  <c r="G219" i="18"/>
  <c r="H193" i="18"/>
  <c r="H192" i="18" s="1"/>
  <c r="G180" i="18"/>
  <c r="H180" i="18"/>
  <c r="G166" i="18"/>
  <c r="G159" i="18"/>
  <c r="G151" i="18"/>
  <c r="H151" i="18"/>
  <c r="G149" i="18"/>
  <c r="G148" i="18" s="1"/>
  <c r="H149" i="18"/>
  <c r="H148" i="18" s="1"/>
  <c r="G146" i="18"/>
  <c r="H146" i="18"/>
  <c r="G144" i="18"/>
  <c r="G143" i="18" s="1"/>
  <c r="H144" i="18"/>
  <c r="H143" i="18" s="1"/>
  <c r="G140" i="18"/>
  <c r="G139" i="18" s="1"/>
  <c r="H140" i="18"/>
  <c r="H139" i="18" s="1"/>
  <c r="G136" i="18"/>
  <c r="G135" i="18" s="1"/>
  <c r="H136" i="18"/>
  <c r="H135" i="18" s="1"/>
  <c r="G133" i="18"/>
  <c r="G132" i="18" s="1"/>
  <c r="H133" i="18"/>
  <c r="H132" i="18" s="1"/>
  <c r="G129" i="18"/>
  <c r="G128" i="18" s="1"/>
  <c r="H129" i="18"/>
  <c r="H128" i="18" s="1"/>
  <c r="G126" i="18"/>
  <c r="G125" i="18" s="1"/>
  <c r="H126" i="18"/>
  <c r="H125" i="18" s="1"/>
  <c r="G122" i="18"/>
  <c r="G121" i="18" s="1"/>
  <c r="H122" i="18"/>
  <c r="H121" i="18" s="1"/>
  <c r="G119" i="18"/>
  <c r="H119" i="18"/>
  <c r="G117" i="18"/>
  <c r="H117" i="18"/>
  <c r="G115" i="18"/>
  <c r="H115" i="18"/>
  <c r="H114" i="18" s="1"/>
  <c r="G112" i="18"/>
  <c r="G111" i="18" s="1"/>
  <c r="H112" i="18"/>
  <c r="H111" i="18" s="1"/>
  <c r="G103" i="18"/>
  <c r="G102" i="18" s="1"/>
  <c r="H103" i="18"/>
  <c r="H102" i="18" s="1"/>
  <c r="G93" i="18"/>
  <c r="G91" i="18" s="1"/>
  <c r="G90" i="18" s="1"/>
  <c r="H93" i="18"/>
  <c r="H91" i="18"/>
  <c r="H90" i="18" s="1"/>
  <c r="G88" i="18"/>
  <c r="G87" i="18" s="1"/>
  <c r="H88" i="18"/>
  <c r="H87" i="18" s="1"/>
  <c r="G81" i="18"/>
  <c r="H81" i="18"/>
  <c r="G79" i="18"/>
  <c r="H79" i="18"/>
  <c r="G72" i="18"/>
  <c r="G71" i="18" s="1"/>
  <c r="H72" i="18"/>
  <c r="H71" i="18" s="1"/>
  <c r="G67" i="18"/>
  <c r="G66" i="18" s="1"/>
  <c r="H67" i="18"/>
  <c r="H66" i="18" s="1"/>
  <c r="G61" i="18"/>
  <c r="H61" i="18"/>
  <c r="G59" i="18"/>
  <c r="H59" i="18"/>
  <c r="G57" i="18"/>
  <c r="H57" i="18"/>
  <c r="G50" i="18"/>
  <c r="G49" i="18" s="1"/>
  <c r="H50" i="18"/>
  <c r="H49" i="18" s="1"/>
  <c r="G45" i="18"/>
  <c r="G44" i="18" s="1"/>
  <c r="H45" i="18"/>
  <c r="H44" i="18" s="1"/>
  <c r="G41" i="18"/>
  <c r="H41" i="18"/>
  <c r="G36" i="18"/>
  <c r="H36" i="18"/>
  <c r="G34" i="18"/>
  <c r="G33" i="18" s="1"/>
  <c r="G32" i="18" s="1"/>
  <c r="H34" i="18"/>
  <c r="H33" i="18" s="1"/>
  <c r="H32" i="18" s="1"/>
  <c r="G28" i="18"/>
  <c r="H28" i="18"/>
  <c r="G26" i="18"/>
  <c r="G25" i="18" s="1"/>
  <c r="G24" i="18" s="1"/>
  <c r="G23" i="18" s="1"/>
  <c r="H26" i="18"/>
  <c r="F15" i="18"/>
  <c r="I15" i="18" s="1"/>
  <c r="G15" i="18"/>
  <c r="H15" i="18"/>
  <c r="F16" i="18"/>
  <c r="I16" i="18" s="1"/>
  <c r="F17" i="18"/>
  <c r="F18" i="18"/>
  <c r="I18" i="18" s="1"/>
  <c r="F19" i="18"/>
  <c r="I19" i="18" s="1"/>
  <c r="F20" i="18"/>
  <c r="F21" i="18"/>
  <c r="I21" i="18" s="1"/>
  <c r="F22" i="18"/>
  <c r="I22" i="18" s="1"/>
  <c r="F27" i="18"/>
  <c r="I27" i="18" s="1"/>
  <c r="F29" i="18"/>
  <c r="I29" i="18" s="1"/>
  <c r="F35" i="18"/>
  <c r="I35" i="18" s="1"/>
  <c r="F37" i="18"/>
  <c r="I37" i="18" s="1"/>
  <c r="F38" i="18"/>
  <c r="I38" i="18" s="1"/>
  <c r="F39" i="18"/>
  <c r="I39" i="18" s="1"/>
  <c r="F40" i="18"/>
  <c r="I40" i="18" s="1"/>
  <c r="F42" i="18"/>
  <c r="I42" i="18" s="1"/>
  <c r="F46" i="18"/>
  <c r="I46" i="18" s="1"/>
  <c r="F47" i="18"/>
  <c r="I47" i="18" s="1"/>
  <c r="F48" i="18"/>
  <c r="I48" i="18" s="1"/>
  <c r="F51" i="18"/>
  <c r="I51" i="18" s="1"/>
  <c r="F52" i="18"/>
  <c r="I52" i="18" s="1"/>
  <c r="F53" i="18"/>
  <c r="I53" i="18" s="1"/>
  <c r="F54" i="18"/>
  <c r="I54" i="18" s="1"/>
  <c r="F55" i="18"/>
  <c r="I55" i="18" s="1"/>
  <c r="F56" i="18"/>
  <c r="I56" i="18" s="1"/>
  <c r="F58" i="18"/>
  <c r="I58" i="18" s="1"/>
  <c r="F60" i="18"/>
  <c r="I60" i="18" s="1"/>
  <c r="F62" i="18"/>
  <c r="I62" i="18" s="1"/>
  <c r="F63" i="18"/>
  <c r="I63" i="18" s="1"/>
  <c r="F64" i="18"/>
  <c r="I64" i="18" s="1"/>
  <c r="F68" i="18"/>
  <c r="I68" i="18" s="1"/>
  <c r="F69" i="18"/>
  <c r="I69" i="18" s="1"/>
  <c r="F70" i="18"/>
  <c r="I70" i="18" s="1"/>
  <c r="F73" i="18"/>
  <c r="I73" i="18" s="1"/>
  <c r="F74" i="18"/>
  <c r="I74" i="18" s="1"/>
  <c r="F75" i="18"/>
  <c r="I75" i="18" s="1"/>
  <c r="F76" i="18"/>
  <c r="I76" i="18" s="1"/>
  <c r="F77" i="18"/>
  <c r="I77" i="18" s="1"/>
  <c r="F78" i="18"/>
  <c r="I78" i="18" s="1"/>
  <c r="F80" i="18"/>
  <c r="I80" i="18" s="1"/>
  <c r="F82" i="18"/>
  <c r="I82" i="18" s="1"/>
  <c r="F83" i="18"/>
  <c r="I83" i="18" s="1"/>
  <c r="F84" i="18"/>
  <c r="I84" i="18" s="1"/>
  <c r="F89" i="18"/>
  <c r="I89" i="18" s="1"/>
  <c r="F92" i="18"/>
  <c r="I92" i="18" s="1"/>
  <c r="F94" i="18"/>
  <c r="I94" i="18" s="1"/>
  <c r="F95" i="18"/>
  <c r="I95" i="18" s="1"/>
  <c r="F96" i="18"/>
  <c r="I96" i="18" s="1"/>
  <c r="F97" i="18"/>
  <c r="I97" i="18" s="1"/>
  <c r="F98" i="18"/>
  <c r="I98" i="18" s="1"/>
  <c r="F99" i="18"/>
  <c r="I99" i="18" s="1"/>
  <c r="F100" i="18"/>
  <c r="I100" i="18" s="1"/>
  <c r="F101" i="18"/>
  <c r="I101" i="18" s="1"/>
  <c r="F104" i="18"/>
  <c r="I104" i="18" s="1"/>
  <c r="F105" i="18"/>
  <c r="I105" i="18" s="1"/>
  <c r="F106" i="18"/>
  <c r="I106" i="18" s="1"/>
  <c r="F113" i="18"/>
  <c r="I113" i="18" s="1"/>
  <c r="F116" i="18"/>
  <c r="I116" i="18" s="1"/>
  <c r="F118" i="18"/>
  <c r="I118" i="18" s="1"/>
  <c r="F120" i="18"/>
  <c r="I120" i="18" s="1"/>
  <c r="F123" i="18"/>
  <c r="I123" i="18" s="1"/>
  <c r="F127" i="18"/>
  <c r="I127" i="18" s="1"/>
  <c r="F130" i="18"/>
  <c r="I130" i="18" s="1"/>
  <c r="F134" i="18"/>
  <c r="I134" i="18" s="1"/>
  <c r="F137" i="18"/>
  <c r="I137" i="18" s="1"/>
  <c r="F141" i="18"/>
  <c r="I141" i="18" s="1"/>
  <c r="F142" i="18"/>
  <c r="I142" i="18" s="1"/>
  <c r="F145" i="18"/>
  <c r="I145" i="18" s="1"/>
  <c r="F147" i="18"/>
  <c r="I147" i="18" s="1"/>
  <c r="F150" i="18"/>
  <c r="I150" i="18" s="1"/>
  <c r="F154" i="18"/>
  <c r="F155" i="18"/>
  <c r="I155" i="18" s="1"/>
  <c r="F158" i="18"/>
  <c r="F162" i="18"/>
  <c r="F165" i="18"/>
  <c r="F169" i="18"/>
  <c r="F170" i="18"/>
  <c r="I170" i="18" s="1"/>
  <c r="F171" i="18"/>
  <c r="I171" i="18" s="1"/>
  <c r="F172" i="18"/>
  <c r="I172" i="18" s="1"/>
  <c r="F173" i="18"/>
  <c r="I173" i="18" s="1"/>
  <c r="F176" i="18"/>
  <c r="F179" i="18"/>
  <c r="F183" i="18"/>
  <c r="F184" i="18"/>
  <c r="I184" i="18" s="1"/>
  <c r="F185" i="18"/>
  <c r="I185" i="18" s="1"/>
  <c r="F188" i="18"/>
  <c r="F189" i="18"/>
  <c r="I189" i="18" s="1"/>
  <c r="F191" i="18"/>
  <c r="F196" i="18"/>
  <c r="F197" i="18"/>
  <c r="I197" i="18" s="1"/>
  <c r="F198" i="18"/>
  <c r="I198" i="18" s="1"/>
  <c r="F200" i="18"/>
  <c r="F201" i="18"/>
  <c r="I201" i="18" s="1"/>
  <c r="F202" i="18"/>
  <c r="I202" i="18" s="1"/>
  <c r="F203" i="18"/>
  <c r="I203" i="18" s="1"/>
  <c r="F204" i="18"/>
  <c r="I204" i="18" s="1"/>
  <c r="F205" i="18"/>
  <c r="I205" i="18" s="1"/>
  <c r="F207" i="18"/>
  <c r="F208" i="18"/>
  <c r="I208" i="18" s="1"/>
  <c r="F209" i="18"/>
  <c r="I209" i="18" s="1"/>
  <c r="F210" i="18"/>
  <c r="I210" i="18" s="1"/>
  <c r="F211" i="18"/>
  <c r="I211" i="18" s="1"/>
  <c r="F214" i="18"/>
  <c r="F215" i="18"/>
  <c r="I215" i="18" s="1"/>
  <c r="F216" i="18"/>
  <c r="I216" i="18" s="1"/>
  <c r="F218" i="18"/>
  <c r="F222" i="18"/>
  <c r="F223" i="18"/>
  <c r="I223" i="18" s="1"/>
  <c r="F226" i="18"/>
  <c r="F227" i="18"/>
  <c r="I227" i="18" s="1"/>
  <c r="F229" i="18"/>
  <c r="F230" i="18"/>
  <c r="I230" i="18" s="1"/>
  <c r="F233" i="18"/>
  <c r="F239" i="18"/>
  <c r="F242" i="18"/>
  <c r="F246" i="18"/>
  <c r="F248" i="18"/>
  <c r="F252" i="18"/>
  <c r="F257" i="18"/>
  <c r="F260" i="18"/>
  <c r="F262" i="18"/>
  <c r="F266" i="18"/>
  <c r="F267" i="18"/>
  <c r="I267" i="18" s="1"/>
  <c r="F268" i="18"/>
  <c r="I268" i="18" s="1"/>
  <c r="F269" i="18"/>
  <c r="I269" i="18" s="1"/>
  <c r="F271" i="18"/>
  <c r="F275" i="18"/>
  <c r="F280" i="18"/>
  <c r="F281" i="18"/>
  <c r="I281" i="18" s="1"/>
  <c r="F285" i="18"/>
  <c r="F289" i="18"/>
  <c r="F294" i="18"/>
  <c r="F295" i="18"/>
  <c r="I295" i="18" s="1"/>
  <c r="F299" i="18"/>
  <c r="F303" i="18"/>
  <c r="F308" i="18"/>
  <c r="F309" i="18"/>
  <c r="I309" i="18" s="1"/>
  <c r="F313" i="18"/>
  <c r="F315" i="18"/>
  <c r="F319" i="18"/>
  <c r="F324" i="18"/>
  <c r="F325" i="18"/>
  <c r="I325" i="18" s="1"/>
  <c r="F329" i="18"/>
  <c r="F331" i="18"/>
  <c r="F335" i="18"/>
  <c r="F340" i="18"/>
  <c r="F343" i="18"/>
  <c r="F345" i="18"/>
  <c r="F349" i="18"/>
  <c r="F351" i="18"/>
  <c r="F355" i="18"/>
  <c r="F360" i="18"/>
  <c r="F361" i="18"/>
  <c r="I361" i="18" s="1"/>
  <c r="F365" i="18"/>
  <c r="F369" i="18"/>
  <c r="F374" i="18"/>
  <c r="F378" i="18"/>
  <c r="F382" i="18"/>
  <c r="F387" i="18"/>
  <c r="F391" i="18"/>
  <c r="F393" i="18"/>
  <c r="F397" i="18"/>
  <c r="F402" i="18"/>
  <c r="F405" i="18"/>
  <c r="F409" i="18"/>
  <c r="F410" i="18"/>
  <c r="I410" i="18" s="1"/>
  <c r="F412" i="18"/>
  <c r="F413" i="18"/>
  <c r="I413" i="18" s="1"/>
  <c r="F414" i="18"/>
  <c r="I414" i="18" s="1"/>
  <c r="F415" i="18"/>
  <c r="I415" i="18" s="1"/>
  <c r="F417" i="18"/>
  <c r="F418" i="18"/>
  <c r="I418" i="18" s="1"/>
  <c r="F420" i="18"/>
  <c r="F424" i="18"/>
  <c r="F429" i="18"/>
  <c r="F430" i="18"/>
  <c r="I430" i="18" s="1"/>
  <c r="F434" i="18"/>
  <c r="F438" i="18"/>
  <c r="F443" i="18"/>
  <c r="F444" i="18"/>
  <c r="I444" i="18" s="1"/>
  <c r="F448" i="18"/>
  <c r="F450" i="18"/>
  <c r="F452" i="18"/>
  <c r="F456" i="18"/>
  <c r="F461" i="18"/>
  <c r="F462" i="18"/>
  <c r="I462" i="18" s="1"/>
  <c r="F464" i="18"/>
  <c r="F468" i="18"/>
  <c r="F472" i="18"/>
  <c r="F477" i="18"/>
  <c r="F478" i="18"/>
  <c r="I478" i="18" s="1"/>
  <c r="F482" i="18"/>
  <c r="F486" i="18"/>
  <c r="F491" i="18"/>
  <c r="F492" i="18"/>
  <c r="I492" i="18" s="1"/>
  <c r="F496" i="18"/>
  <c r="F500" i="18"/>
  <c r="F505" i="18"/>
  <c r="F509" i="18"/>
  <c r="F513" i="18"/>
  <c r="F518" i="18"/>
  <c r="F521" i="18"/>
  <c r="F523" i="18"/>
  <c r="F524" i="18"/>
  <c r="I524" i="18" s="1"/>
  <c r="F528" i="18"/>
  <c r="F530" i="18"/>
  <c r="F531" i="18"/>
  <c r="I531" i="18" s="1"/>
  <c r="F533" i="18"/>
  <c r="F534" i="18"/>
  <c r="I534" i="18" s="1"/>
  <c r="F538" i="18"/>
  <c r="F543" i="18"/>
  <c r="F544" i="18"/>
  <c r="I544" i="18" s="1"/>
  <c r="F548" i="18"/>
  <c r="F550" i="18"/>
  <c r="F554" i="18"/>
  <c r="F560" i="18"/>
  <c r="F561" i="18"/>
  <c r="I561" i="18" s="1"/>
  <c r="F564" i="18"/>
  <c r="F566" i="18"/>
  <c r="F568" i="18"/>
  <c r="F571" i="18"/>
  <c r="F576" i="18"/>
  <c r="F577" i="18"/>
  <c r="I577" i="18" s="1"/>
  <c r="F580" i="18"/>
  <c r="F582" i="18"/>
  <c r="F585" i="18"/>
  <c r="F593" i="18"/>
  <c r="F594" i="18"/>
  <c r="I594" i="18" s="1"/>
  <c r="F595" i="18"/>
  <c r="I595" i="18" s="1"/>
  <c r="F597" i="18"/>
  <c r="F598" i="18"/>
  <c r="I598" i="18" s="1"/>
  <c r="F599" i="18"/>
  <c r="I599" i="18" s="1"/>
  <c r="F601" i="18"/>
  <c r="F602" i="18"/>
  <c r="I602" i="18" s="1"/>
  <c r="F603" i="18"/>
  <c r="I603" i="18" s="1"/>
  <c r="F605" i="18"/>
  <c r="F606" i="18"/>
  <c r="I606" i="18" s="1"/>
  <c r="F607" i="18"/>
  <c r="I607" i="18" s="1"/>
  <c r="F609" i="18"/>
  <c r="F610" i="18"/>
  <c r="I610" i="18" s="1"/>
  <c r="F611" i="18"/>
  <c r="I611" i="18" s="1"/>
  <c r="F613" i="18"/>
  <c r="F614" i="18"/>
  <c r="I614" i="18" s="1"/>
  <c r="F615" i="18"/>
  <c r="I615" i="18" s="1"/>
  <c r="F617" i="18"/>
  <c r="F618" i="18"/>
  <c r="I618" i="18" s="1"/>
  <c r="F619" i="18"/>
  <c r="I619" i="18" s="1"/>
  <c r="F621" i="18"/>
  <c r="F623" i="18"/>
  <c r="F625" i="18"/>
  <c r="F626" i="18"/>
  <c r="I626" i="18" s="1"/>
  <c r="F627" i="18"/>
  <c r="I627" i="18" s="1"/>
  <c r="F630" i="18"/>
  <c r="F631" i="18"/>
  <c r="I631" i="18" s="1"/>
  <c r="F632" i="18"/>
  <c r="I632" i="18" s="1"/>
  <c r="F635" i="18"/>
  <c r="F636" i="18"/>
  <c r="I636" i="18" s="1"/>
  <c r="F637" i="18"/>
  <c r="I637" i="18" s="1"/>
  <c r="F639" i="18"/>
  <c r="F640" i="18"/>
  <c r="I640" i="18" s="1"/>
  <c r="F641" i="18"/>
  <c r="I641" i="18" s="1"/>
  <c r="F643" i="18"/>
  <c r="F644" i="18"/>
  <c r="I644" i="18" s="1"/>
  <c r="F645" i="18"/>
  <c r="I645" i="18" s="1"/>
  <c r="F647" i="18"/>
  <c r="F650" i="18"/>
  <c r="F651" i="18"/>
  <c r="I651" i="18" s="1"/>
  <c r="F652" i="18"/>
  <c r="I652" i="18" s="1"/>
  <c r="F656" i="18"/>
  <c r="F657" i="18"/>
  <c r="I657" i="18" s="1"/>
  <c r="F658" i="18"/>
  <c r="I658" i="18" s="1"/>
  <c r="F659" i="18"/>
  <c r="I659" i="18" s="1"/>
  <c r="F660" i="18"/>
  <c r="I660" i="18" s="1"/>
  <c r="F661" i="18"/>
  <c r="I661" i="18" s="1"/>
  <c r="F662" i="18"/>
  <c r="I662" i="18" s="1"/>
  <c r="F663" i="18"/>
  <c r="I663" i="18" s="1"/>
  <c r="J663" i="18" s="1"/>
  <c r="F664" i="18"/>
  <c r="I664" i="18" s="1"/>
  <c r="F666" i="18"/>
  <c r="F667" i="18"/>
  <c r="F668" i="18"/>
  <c r="I668" i="18" s="1"/>
  <c r="F669" i="18"/>
  <c r="I669" i="18" s="1"/>
  <c r="F671" i="18"/>
  <c r="F672" i="18"/>
  <c r="I672" i="18" s="1"/>
  <c r="F675" i="18"/>
  <c r="F677" i="18"/>
  <c r="F679" i="18"/>
  <c r="F682" i="18"/>
  <c r="F683" i="18"/>
  <c r="I683" i="18" s="1"/>
  <c r="F684" i="18"/>
  <c r="I684" i="18" s="1"/>
  <c r="F687" i="18"/>
  <c r="F688" i="18"/>
  <c r="I688" i="18" s="1"/>
  <c r="K688" i="18" s="1"/>
  <c r="F691" i="18"/>
  <c r="F692" i="18"/>
  <c r="I692" i="18" s="1"/>
  <c r="F693" i="18"/>
  <c r="I693" i="18" s="1"/>
  <c r="F694" i="18"/>
  <c r="I694" i="18" s="1"/>
  <c r="K694" i="18" s="1"/>
  <c r="F697" i="18"/>
  <c r="F699" i="18"/>
  <c r="F701" i="18"/>
  <c r="F702" i="18"/>
  <c r="I702" i="18" s="1"/>
  <c r="F705" i="18"/>
  <c r="F706" i="18"/>
  <c r="I706" i="18" s="1"/>
  <c r="F707" i="18"/>
  <c r="I707" i="18" s="1"/>
  <c r="F708" i="18"/>
  <c r="I708" i="18" s="1"/>
  <c r="F711" i="18"/>
  <c r="F714" i="18"/>
  <c r="F715" i="18"/>
  <c r="I715" i="18" s="1"/>
  <c r="F718" i="18"/>
  <c r="F719" i="18"/>
  <c r="I719" i="18" s="1"/>
  <c r="F720" i="18"/>
  <c r="I720" i="18" s="1"/>
  <c r="F721" i="18"/>
  <c r="I721" i="18" s="1"/>
  <c r="F724" i="18"/>
  <c r="F727" i="18"/>
  <c r="F729" i="18"/>
  <c r="F731" i="18"/>
  <c r="F734" i="18"/>
  <c r="J370" i="19" l="1"/>
  <c r="J253" i="19"/>
  <c r="J572" i="19"/>
  <c r="J304" i="19"/>
  <c r="J356" i="19"/>
  <c r="J514" i="19"/>
  <c r="J487" i="19"/>
  <c r="K573" i="19"/>
  <c r="J573" i="19"/>
  <c r="K515" i="19"/>
  <c r="J515" i="19"/>
  <c r="K590" i="19"/>
  <c r="J590" i="19"/>
  <c r="J473" i="19"/>
  <c r="K320" i="19"/>
  <c r="J320" i="19"/>
  <c r="J290" i="19"/>
  <c r="J336" i="19"/>
  <c r="I11" i="19"/>
  <c r="K11" i="19" s="1"/>
  <c r="J85" i="19"/>
  <c r="K300" i="19"/>
  <c r="J300" i="19"/>
  <c r="K337" i="19"/>
  <c r="J337" i="19"/>
  <c r="K357" i="19"/>
  <c r="J357" i="19"/>
  <c r="C10" i="19"/>
  <c r="K321" i="19"/>
  <c r="J321" i="19"/>
  <c r="K86" i="19"/>
  <c r="J86" i="19"/>
  <c r="I31" i="19"/>
  <c r="I30" i="19"/>
  <c r="K30" i="19" s="1"/>
  <c r="K540" i="19"/>
  <c r="J540" i="19"/>
  <c r="K557" i="19"/>
  <c r="J557" i="19"/>
  <c r="K305" i="19"/>
  <c r="J305" i="19"/>
  <c r="K254" i="19"/>
  <c r="J254" i="19"/>
  <c r="K426" i="19"/>
  <c r="J426" i="19"/>
  <c r="J12" i="19"/>
  <c r="I109" i="19"/>
  <c r="K109" i="19" s="1"/>
  <c r="K474" i="19"/>
  <c r="J474" i="19"/>
  <c r="K32" i="19"/>
  <c r="J32" i="19"/>
  <c r="C108" i="19"/>
  <c r="C587" i="19"/>
  <c r="I556" i="19"/>
  <c r="I555" i="19"/>
  <c r="K555" i="19" s="1"/>
  <c r="J539" i="19"/>
  <c r="I235" i="19"/>
  <c r="I234" i="19"/>
  <c r="K234" i="19" s="1"/>
  <c r="J425" i="19"/>
  <c r="K110" i="19"/>
  <c r="J110" i="19"/>
  <c r="G235" i="18"/>
  <c r="H514" i="18"/>
  <c r="F41" i="18"/>
  <c r="I41" i="18" s="1"/>
  <c r="F88" i="18"/>
  <c r="I88" i="18" s="1"/>
  <c r="F103" i="18"/>
  <c r="I103" i="18" s="1"/>
  <c r="J694" i="18"/>
  <c r="F59" i="18"/>
  <c r="I59" i="18" s="1"/>
  <c r="J688" i="18"/>
  <c r="I729" i="18"/>
  <c r="F728" i="18"/>
  <c r="I728" i="18" s="1"/>
  <c r="K706" i="18"/>
  <c r="J706" i="18"/>
  <c r="K684" i="18"/>
  <c r="J684" i="18"/>
  <c r="K669" i="18"/>
  <c r="J669" i="18"/>
  <c r="I656" i="18"/>
  <c r="F655" i="18"/>
  <c r="K636" i="18"/>
  <c r="J636" i="18"/>
  <c r="I623" i="18"/>
  <c r="F622" i="18"/>
  <c r="I622" i="18" s="1"/>
  <c r="I617" i="18"/>
  <c r="F616" i="18"/>
  <c r="I616" i="18" s="1"/>
  <c r="K595" i="18"/>
  <c r="J595" i="18"/>
  <c r="K561" i="18"/>
  <c r="J561" i="18"/>
  <c r="I528" i="18"/>
  <c r="F527" i="18"/>
  <c r="I500" i="18"/>
  <c r="F499" i="18"/>
  <c r="I448" i="18"/>
  <c r="F447" i="18"/>
  <c r="I434" i="18"/>
  <c r="F433" i="18"/>
  <c r="I409" i="18"/>
  <c r="F408" i="18"/>
  <c r="I378" i="18"/>
  <c r="F377" i="18"/>
  <c r="I335" i="18"/>
  <c r="F334" i="18"/>
  <c r="K309" i="18"/>
  <c r="J309" i="18"/>
  <c r="K269" i="18"/>
  <c r="J269" i="18"/>
  <c r="I233" i="18"/>
  <c r="F232" i="18"/>
  <c r="K210" i="18"/>
  <c r="J210" i="18"/>
  <c r="K185" i="18"/>
  <c r="J185" i="18"/>
  <c r="J147" i="18"/>
  <c r="K147" i="18"/>
  <c r="K123" i="18"/>
  <c r="J123" i="18"/>
  <c r="K101" i="18"/>
  <c r="J101" i="18"/>
  <c r="K97" i="18"/>
  <c r="J97" i="18"/>
  <c r="K76" i="18"/>
  <c r="J76" i="18"/>
  <c r="K63" i="18"/>
  <c r="J63" i="18"/>
  <c r="K52" i="18"/>
  <c r="J52" i="18"/>
  <c r="K27" i="18"/>
  <c r="J27" i="18"/>
  <c r="F726" i="18"/>
  <c r="I727" i="18"/>
  <c r="K719" i="18"/>
  <c r="J719" i="18"/>
  <c r="I711" i="18"/>
  <c r="F710" i="18"/>
  <c r="I705" i="18"/>
  <c r="F704" i="18"/>
  <c r="I697" i="18"/>
  <c r="F696" i="18"/>
  <c r="I691" i="18"/>
  <c r="F690" i="18"/>
  <c r="K683" i="18"/>
  <c r="J683" i="18"/>
  <c r="I675" i="18"/>
  <c r="F674" i="18"/>
  <c r="K668" i="18"/>
  <c r="J668" i="18"/>
  <c r="K659" i="18"/>
  <c r="J659" i="18"/>
  <c r="K652" i="18"/>
  <c r="J652" i="18"/>
  <c r="K645" i="18"/>
  <c r="J645" i="18"/>
  <c r="K640" i="18"/>
  <c r="J640" i="18"/>
  <c r="I635" i="18"/>
  <c r="F634" i="18"/>
  <c r="K627" i="18"/>
  <c r="J627" i="18"/>
  <c r="I621" i="18"/>
  <c r="F620" i="18"/>
  <c r="I620" i="18" s="1"/>
  <c r="K615" i="18"/>
  <c r="J615" i="18"/>
  <c r="K610" i="18"/>
  <c r="J610" i="18"/>
  <c r="I605" i="18"/>
  <c r="F604" i="18"/>
  <c r="I604" i="18" s="1"/>
  <c r="K599" i="18"/>
  <c r="J599" i="18"/>
  <c r="K594" i="18"/>
  <c r="J594" i="18"/>
  <c r="I580" i="18"/>
  <c r="F579" i="18"/>
  <c r="I579" i="18" s="1"/>
  <c r="F567" i="18"/>
  <c r="I567" i="18" s="1"/>
  <c r="I568" i="18"/>
  <c r="F559" i="18"/>
  <c r="I560" i="18"/>
  <c r="K544" i="18"/>
  <c r="J544" i="18"/>
  <c r="I533" i="18"/>
  <c r="F532" i="18"/>
  <c r="I532" i="18" s="1"/>
  <c r="K524" i="18"/>
  <c r="J524" i="18"/>
  <c r="I513" i="18"/>
  <c r="F512" i="18"/>
  <c r="I496" i="18"/>
  <c r="F495" i="18"/>
  <c r="I482" i="18"/>
  <c r="F481" i="18"/>
  <c r="I468" i="18"/>
  <c r="F467" i="18"/>
  <c r="F455" i="18"/>
  <c r="I456" i="18"/>
  <c r="K444" i="18"/>
  <c r="J444" i="18"/>
  <c r="K430" i="18"/>
  <c r="J430" i="18"/>
  <c r="K418" i="18"/>
  <c r="J418" i="18"/>
  <c r="K413" i="18"/>
  <c r="J413" i="18"/>
  <c r="I405" i="18"/>
  <c r="F404" i="18"/>
  <c r="I391" i="18"/>
  <c r="F390" i="18"/>
  <c r="I374" i="18"/>
  <c r="F373" i="18"/>
  <c r="I360" i="18"/>
  <c r="F359" i="18"/>
  <c r="I345" i="18"/>
  <c r="F344" i="18"/>
  <c r="I331" i="18"/>
  <c r="F330" i="18"/>
  <c r="I330" i="18" s="1"/>
  <c r="I319" i="18"/>
  <c r="F318" i="18"/>
  <c r="I308" i="18"/>
  <c r="F307" i="18"/>
  <c r="I294" i="18"/>
  <c r="F293" i="18"/>
  <c r="F279" i="18"/>
  <c r="I280" i="18"/>
  <c r="I260" i="18"/>
  <c r="F259" i="18"/>
  <c r="I246" i="18"/>
  <c r="F245" i="18"/>
  <c r="K230" i="18"/>
  <c r="J230" i="18"/>
  <c r="K223" i="18"/>
  <c r="J223" i="18"/>
  <c r="K215" i="18"/>
  <c r="J215" i="18"/>
  <c r="K209" i="18"/>
  <c r="J209" i="18"/>
  <c r="K204" i="18"/>
  <c r="J204" i="18"/>
  <c r="F199" i="18"/>
  <c r="I200" i="18"/>
  <c r="I191" i="18"/>
  <c r="F190" i="18"/>
  <c r="I190" i="18" s="1"/>
  <c r="K184" i="18"/>
  <c r="J184" i="18"/>
  <c r="K173" i="18"/>
  <c r="J173" i="18"/>
  <c r="I169" i="18"/>
  <c r="F168" i="18"/>
  <c r="K155" i="18"/>
  <c r="J155" i="18"/>
  <c r="K145" i="18"/>
  <c r="J145" i="18"/>
  <c r="K134" i="18"/>
  <c r="J134" i="18"/>
  <c r="K120" i="18"/>
  <c r="J120" i="18"/>
  <c r="K106" i="18"/>
  <c r="J106" i="18"/>
  <c r="K100" i="18"/>
  <c r="J100" i="18"/>
  <c r="K96" i="18"/>
  <c r="J96" i="18"/>
  <c r="K89" i="18"/>
  <c r="J89" i="18"/>
  <c r="K80" i="18"/>
  <c r="J80" i="18"/>
  <c r="K75" i="18"/>
  <c r="J75" i="18"/>
  <c r="K69" i="18"/>
  <c r="J69" i="18"/>
  <c r="K62" i="18"/>
  <c r="J62" i="18"/>
  <c r="K55" i="18"/>
  <c r="J55" i="18"/>
  <c r="K51" i="18"/>
  <c r="J51" i="18"/>
  <c r="K42" i="18"/>
  <c r="J42" i="18"/>
  <c r="K37" i="18"/>
  <c r="J37" i="18"/>
  <c r="K22" i="18"/>
  <c r="J22" i="18"/>
  <c r="K18" i="18"/>
  <c r="J18" i="18"/>
  <c r="F34" i="18"/>
  <c r="F36" i="18"/>
  <c r="I36" i="18" s="1"/>
  <c r="F57" i="18"/>
  <c r="I57" i="18" s="1"/>
  <c r="F72" i="18"/>
  <c r="F81" i="18"/>
  <c r="I81" i="18" s="1"/>
  <c r="F93" i="18"/>
  <c r="I93" i="18" s="1"/>
  <c r="F112" i="18"/>
  <c r="G114" i="18"/>
  <c r="F119" i="18"/>
  <c r="I119" i="18" s="1"/>
  <c r="F126" i="18"/>
  <c r="F129" i="18"/>
  <c r="K663" i="18"/>
  <c r="I714" i="18"/>
  <c r="F713" i="18"/>
  <c r="I699" i="18"/>
  <c r="F698" i="18"/>
  <c r="I698" i="18" s="1"/>
  <c r="I677" i="18"/>
  <c r="F676" i="18"/>
  <c r="I676" i="18" s="1"/>
  <c r="K660" i="18"/>
  <c r="J660" i="18"/>
  <c r="I647" i="18"/>
  <c r="F646" i="18"/>
  <c r="I646" i="18" s="1"/>
  <c r="I630" i="18"/>
  <c r="F629" i="18"/>
  <c r="K611" i="18"/>
  <c r="J611" i="18"/>
  <c r="I601" i="18"/>
  <c r="F600" i="18"/>
  <c r="I600" i="18" s="1"/>
  <c r="I571" i="18"/>
  <c r="F570" i="18"/>
  <c r="I548" i="18"/>
  <c r="F547" i="18"/>
  <c r="I547" i="18" s="1"/>
  <c r="I518" i="18"/>
  <c r="F517" i="18"/>
  <c r="I486" i="18"/>
  <c r="F485" i="18"/>
  <c r="I461" i="18"/>
  <c r="F460" i="18"/>
  <c r="I460" i="18" s="1"/>
  <c r="I420" i="18"/>
  <c r="F419" i="18"/>
  <c r="I419" i="18" s="1"/>
  <c r="I393" i="18"/>
  <c r="F392" i="18"/>
  <c r="I392" i="18" s="1"/>
  <c r="K361" i="18"/>
  <c r="J361" i="18"/>
  <c r="I324" i="18"/>
  <c r="F323" i="18"/>
  <c r="K281" i="18"/>
  <c r="J281" i="18"/>
  <c r="F247" i="18"/>
  <c r="I247" i="18" s="1"/>
  <c r="I248" i="18"/>
  <c r="I226" i="18"/>
  <c r="F225" i="18"/>
  <c r="K205" i="18"/>
  <c r="J205" i="18"/>
  <c r="I196" i="18"/>
  <c r="F195" i="18"/>
  <c r="I195" i="18" s="1"/>
  <c r="K170" i="18"/>
  <c r="J170" i="18"/>
  <c r="K137" i="18"/>
  <c r="J137" i="18"/>
  <c r="K92" i="18"/>
  <c r="J92" i="18"/>
  <c r="K70" i="18"/>
  <c r="J70" i="18"/>
  <c r="K56" i="18"/>
  <c r="J56" i="18"/>
  <c r="K38" i="18"/>
  <c r="J38" i="18"/>
  <c r="K19" i="18"/>
  <c r="J19" i="18"/>
  <c r="I734" i="18"/>
  <c r="F733" i="18"/>
  <c r="I724" i="18"/>
  <c r="F723" i="18"/>
  <c r="I718" i="18"/>
  <c r="F717" i="18"/>
  <c r="K708" i="18"/>
  <c r="J708" i="18"/>
  <c r="K702" i="18"/>
  <c r="J702" i="18"/>
  <c r="I682" i="18"/>
  <c r="F682" i="19" s="1"/>
  <c r="I682" i="19" s="1"/>
  <c r="F681" i="18"/>
  <c r="K672" i="18"/>
  <c r="J672" i="18"/>
  <c r="K662" i="18"/>
  <c r="J662" i="18"/>
  <c r="K658" i="18"/>
  <c r="J658" i="18"/>
  <c r="K651" i="18"/>
  <c r="J651" i="18"/>
  <c r="K644" i="18"/>
  <c r="J644" i="18"/>
  <c r="I639" i="18"/>
  <c r="F638" i="18"/>
  <c r="I638" i="18" s="1"/>
  <c r="K632" i="18"/>
  <c r="J632" i="18"/>
  <c r="K626" i="18"/>
  <c r="J626" i="18"/>
  <c r="K619" i="18"/>
  <c r="J619" i="18"/>
  <c r="K614" i="18"/>
  <c r="J614" i="18"/>
  <c r="I609" i="18"/>
  <c r="F608" i="18"/>
  <c r="I608" i="18" s="1"/>
  <c r="K603" i="18"/>
  <c r="J603" i="18"/>
  <c r="K598" i="18"/>
  <c r="J598" i="18"/>
  <c r="I593" i="18"/>
  <c r="F592" i="18"/>
  <c r="K577" i="18"/>
  <c r="J577" i="18"/>
  <c r="I566" i="18"/>
  <c r="F565" i="18"/>
  <c r="I565" i="18" s="1"/>
  <c r="I554" i="18"/>
  <c r="F553" i="18"/>
  <c r="I543" i="18"/>
  <c r="F542" i="18"/>
  <c r="K531" i="18"/>
  <c r="J531" i="18"/>
  <c r="I523" i="18"/>
  <c r="F522" i="18"/>
  <c r="I509" i="18"/>
  <c r="F508" i="18"/>
  <c r="K492" i="18"/>
  <c r="J492" i="18"/>
  <c r="K478" i="18"/>
  <c r="J478" i="18"/>
  <c r="I464" i="18"/>
  <c r="F463" i="18"/>
  <c r="I452" i="18"/>
  <c r="F451" i="18"/>
  <c r="I451" i="18" s="1"/>
  <c r="I443" i="18"/>
  <c r="F442" i="18"/>
  <c r="I429" i="18"/>
  <c r="F428" i="18"/>
  <c r="I417" i="18"/>
  <c r="F416" i="18"/>
  <c r="I416" i="18" s="1"/>
  <c r="I412" i="18"/>
  <c r="F411" i="18"/>
  <c r="I411" i="18" s="1"/>
  <c r="I402" i="18"/>
  <c r="F401" i="18"/>
  <c r="I387" i="18"/>
  <c r="F386" i="18"/>
  <c r="I369" i="18"/>
  <c r="F368" i="18"/>
  <c r="I355" i="18"/>
  <c r="F354" i="18"/>
  <c r="I343" i="18"/>
  <c r="F342" i="18"/>
  <c r="I342" i="18" s="1"/>
  <c r="I329" i="18"/>
  <c r="F328" i="18"/>
  <c r="I315" i="18"/>
  <c r="F314" i="18"/>
  <c r="I314" i="18" s="1"/>
  <c r="I303" i="18"/>
  <c r="F302" i="18"/>
  <c r="I289" i="18"/>
  <c r="F288" i="18"/>
  <c r="I275" i="18"/>
  <c r="F274" i="18"/>
  <c r="K267" i="18"/>
  <c r="J267" i="18"/>
  <c r="I257" i="18"/>
  <c r="F256" i="18"/>
  <c r="I242" i="18"/>
  <c r="F241" i="18"/>
  <c r="I229" i="18"/>
  <c r="F228" i="18"/>
  <c r="I228" i="18" s="1"/>
  <c r="I222" i="18"/>
  <c r="F221" i="18"/>
  <c r="I214" i="18"/>
  <c r="F213" i="18"/>
  <c r="K208" i="18"/>
  <c r="J208" i="18"/>
  <c r="K203" i="18"/>
  <c r="J203" i="18"/>
  <c r="K198" i="18"/>
  <c r="J198" i="18"/>
  <c r="K189" i="18"/>
  <c r="J189" i="18"/>
  <c r="I183" i="18"/>
  <c r="F182" i="18"/>
  <c r="K172" i="18"/>
  <c r="J172" i="18"/>
  <c r="I165" i="18"/>
  <c r="F164" i="18"/>
  <c r="I154" i="18"/>
  <c r="F153" i="18"/>
  <c r="K142" i="18"/>
  <c r="J142" i="18"/>
  <c r="K130" i="18"/>
  <c r="J130" i="18"/>
  <c r="K118" i="18"/>
  <c r="J118" i="18"/>
  <c r="K105" i="18"/>
  <c r="J105" i="18"/>
  <c r="J99" i="18"/>
  <c r="K99" i="18"/>
  <c r="K95" i="18"/>
  <c r="J95" i="18"/>
  <c r="K84" i="18"/>
  <c r="J84" i="18"/>
  <c r="K78" i="18"/>
  <c r="J78" i="18"/>
  <c r="K74" i="18"/>
  <c r="J74" i="18"/>
  <c r="J68" i="18"/>
  <c r="K68" i="18"/>
  <c r="K60" i="18"/>
  <c r="J60" i="18"/>
  <c r="K54" i="18"/>
  <c r="J54" i="18"/>
  <c r="K48" i="18"/>
  <c r="J48" i="18"/>
  <c r="K40" i="18"/>
  <c r="J40" i="18"/>
  <c r="K35" i="18"/>
  <c r="J35" i="18"/>
  <c r="K21" i="18"/>
  <c r="J21" i="18"/>
  <c r="F14" i="18"/>
  <c r="F28" i="18"/>
  <c r="I28" i="18" s="1"/>
  <c r="F50" i="18"/>
  <c r="F67" i="18"/>
  <c r="F79" i="18"/>
  <c r="I79" i="18" s="1"/>
  <c r="F87" i="18"/>
  <c r="F115" i="18"/>
  <c r="I115" i="18" s="1"/>
  <c r="F117" i="18"/>
  <c r="I117" i="18" s="1"/>
  <c r="F122" i="18"/>
  <c r="F133" i="18"/>
  <c r="F136" i="18"/>
  <c r="F140" i="18"/>
  <c r="F144" i="18"/>
  <c r="F149" i="18"/>
  <c r="K720" i="18"/>
  <c r="J720" i="18"/>
  <c r="K692" i="18"/>
  <c r="J692" i="18"/>
  <c r="K664" i="18"/>
  <c r="J664" i="18"/>
  <c r="K641" i="18"/>
  <c r="J641" i="18"/>
  <c r="K606" i="18"/>
  <c r="J606" i="18"/>
  <c r="I582" i="18"/>
  <c r="F581" i="18"/>
  <c r="K534" i="18"/>
  <c r="J534" i="18"/>
  <c r="I472" i="18"/>
  <c r="F471" i="18"/>
  <c r="K414" i="18"/>
  <c r="J414" i="18"/>
  <c r="I349" i="18"/>
  <c r="F348" i="18"/>
  <c r="K295" i="18"/>
  <c r="J295" i="18"/>
  <c r="I262" i="18"/>
  <c r="F261" i="18"/>
  <c r="I261" i="18" s="1"/>
  <c r="K216" i="18"/>
  <c r="J216" i="18"/>
  <c r="K201" i="18"/>
  <c r="J201" i="18"/>
  <c r="I176" i="18"/>
  <c r="F175" i="18"/>
  <c r="I158" i="18"/>
  <c r="F157" i="18"/>
  <c r="K113" i="18"/>
  <c r="J113" i="18"/>
  <c r="K82" i="18"/>
  <c r="J82" i="18"/>
  <c r="K46" i="18"/>
  <c r="J46" i="18"/>
  <c r="I731" i="18"/>
  <c r="F730" i="18"/>
  <c r="I730" i="18" s="1"/>
  <c r="K721" i="18"/>
  <c r="J721" i="18"/>
  <c r="K715" i="18"/>
  <c r="J715" i="18"/>
  <c r="K707" i="18"/>
  <c r="J707" i="18"/>
  <c r="I701" i="18"/>
  <c r="F700" i="18"/>
  <c r="I700" i="18" s="1"/>
  <c r="K693" i="18"/>
  <c r="J693" i="18"/>
  <c r="I687" i="18"/>
  <c r="F686" i="18"/>
  <c r="I679" i="18"/>
  <c r="F678" i="18"/>
  <c r="I678" i="18" s="1"/>
  <c r="I671" i="18"/>
  <c r="F670" i="18"/>
  <c r="I670" i="18" s="1"/>
  <c r="I666" i="18"/>
  <c r="F665" i="18"/>
  <c r="I665" i="18" s="1"/>
  <c r="K661" i="18"/>
  <c r="J661" i="18"/>
  <c r="K657" i="18"/>
  <c r="J657" i="18"/>
  <c r="I650" i="18"/>
  <c r="F649" i="18"/>
  <c r="I643" i="18"/>
  <c r="F642" i="18"/>
  <c r="I642" i="18" s="1"/>
  <c r="K637" i="18"/>
  <c r="J637" i="18"/>
  <c r="K631" i="18"/>
  <c r="J631" i="18"/>
  <c r="I625" i="18"/>
  <c r="F624" i="18"/>
  <c r="I624" i="18" s="1"/>
  <c r="K618" i="18"/>
  <c r="J618" i="18"/>
  <c r="I613" i="18"/>
  <c r="F612" i="18"/>
  <c r="I612" i="18" s="1"/>
  <c r="K607" i="18"/>
  <c r="J607" i="18"/>
  <c r="K602" i="18"/>
  <c r="J602" i="18"/>
  <c r="I597" i="18"/>
  <c r="F596" i="18"/>
  <c r="I596" i="18" s="1"/>
  <c r="I585" i="18"/>
  <c r="F584" i="18"/>
  <c r="I576" i="18"/>
  <c r="F575" i="18"/>
  <c r="I564" i="18"/>
  <c r="F563" i="18"/>
  <c r="I550" i="18"/>
  <c r="F549" i="18"/>
  <c r="I538" i="18"/>
  <c r="F537" i="18"/>
  <c r="I530" i="18"/>
  <c r="F529" i="18"/>
  <c r="I529" i="18" s="1"/>
  <c r="I521" i="18"/>
  <c r="F520" i="18"/>
  <c r="I520" i="18" s="1"/>
  <c r="I505" i="18"/>
  <c r="F504" i="18"/>
  <c r="I491" i="18"/>
  <c r="F490" i="18"/>
  <c r="I477" i="18"/>
  <c r="F476" i="18"/>
  <c r="K462" i="18"/>
  <c r="J462" i="18"/>
  <c r="I450" i="18"/>
  <c r="F449" i="18"/>
  <c r="I449" i="18" s="1"/>
  <c r="I438" i="18"/>
  <c r="F437" i="18"/>
  <c r="F423" i="18"/>
  <c r="I424" i="18"/>
  <c r="K415" i="18"/>
  <c r="J415" i="18"/>
  <c r="K410" i="18"/>
  <c r="J410" i="18"/>
  <c r="I397" i="18"/>
  <c r="F396" i="18"/>
  <c r="I382" i="18"/>
  <c r="F381" i="18"/>
  <c r="I365" i="18"/>
  <c r="F364" i="18"/>
  <c r="I351" i="18"/>
  <c r="F350" i="18"/>
  <c r="I350" i="18" s="1"/>
  <c r="I340" i="18"/>
  <c r="F339" i="18"/>
  <c r="K325" i="18"/>
  <c r="J325" i="18"/>
  <c r="I313" i="18"/>
  <c r="F312" i="18"/>
  <c r="I299" i="18"/>
  <c r="F298" i="18"/>
  <c r="I285" i="18"/>
  <c r="F284" i="18"/>
  <c r="I271" i="18"/>
  <c r="F270" i="18"/>
  <c r="I270" i="18" s="1"/>
  <c r="I266" i="18"/>
  <c r="F265" i="18"/>
  <c r="I252" i="18"/>
  <c r="F251" i="18"/>
  <c r="I239" i="18"/>
  <c r="F238" i="18"/>
  <c r="J227" i="18"/>
  <c r="K227" i="18"/>
  <c r="I218" i="18"/>
  <c r="F217" i="18"/>
  <c r="I217" i="18" s="1"/>
  <c r="J211" i="18"/>
  <c r="K211" i="18"/>
  <c r="I207" i="18"/>
  <c r="F206" i="18"/>
  <c r="I206" i="18" s="1"/>
  <c r="K202" i="18"/>
  <c r="J202" i="18"/>
  <c r="K197" i="18"/>
  <c r="J197" i="18"/>
  <c r="F187" i="18"/>
  <c r="I188" i="18"/>
  <c r="I179" i="18"/>
  <c r="F178" i="18"/>
  <c r="K171" i="18"/>
  <c r="J171" i="18"/>
  <c r="I162" i="18"/>
  <c r="F161" i="18"/>
  <c r="K150" i="18"/>
  <c r="J150" i="18"/>
  <c r="K141" i="18"/>
  <c r="J141" i="18"/>
  <c r="K127" i="18"/>
  <c r="J127" i="18"/>
  <c r="K116" i="18"/>
  <c r="J116" i="18"/>
  <c r="K104" i="18"/>
  <c r="J104" i="18"/>
  <c r="K98" i="18"/>
  <c r="J98" i="18"/>
  <c r="K94" i="18"/>
  <c r="J94" i="18"/>
  <c r="K83" i="18"/>
  <c r="J83" i="18"/>
  <c r="K77" i="18"/>
  <c r="J77" i="18"/>
  <c r="K73" i="18"/>
  <c r="J73" i="18"/>
  <c r="K64" i="18"/>
  <c r="J64" i="18"/>
  <c r="K58" i="18"/>
  <c r="J58" i="18"/>
  <c r="K53" i="18"/>
  <c r="J53" i="18"/>
  <c r="K47" i="18"/>
  <c r="J47" i="18"/>
  <c r="K39" i="18"/>
  <c r="J39" i="18"/>
  <c r="K29" i="18"/>
  <c r="J29" i="18"/>
  <c r="K16" i="18"/>
  <c r="J16" i="18"/>
  <c r="F26" i="18"/>
  <c r="I26" i="18" s="1"/>
  <c r="F45" i="18"/>
  <c r="F61" i="18"/>
  <c r="I61" i="18" s="1"/>
  <c r="H124" i="18"/>
  <c r="F146" i="18"/>
  <c r="I146" i="18" s="1"/>
  <c r="H590" i="18"/>
  <c r="G590" i="18"/>
  <c r="H555" i="18"/>
  <c r="H398" i="18"/>
  <c r="H336" i="18"/>
  <c r="H234" i="18" s="1"/>
  <c r="G234" i="18"/>
  <c r="H138" i="18"/>
  <c r="G138" i="18"/>
  <c r="H131" i="18"/>
  <c r="G131" i="18"/>
  <c r="G124" i="18"/>
  <c r="H110" i="18"/>
  <c r="G110" i="18"/>
  <c r="H86" i="18"/>
  <c r="H85" i="18" s="1"/>
  <c r="G86" i="18"/>
  <c r="G85" i="18" s="1"/>
  <c r="H65" i="18"/>
  <c r="G65" i="18"/>
  <c r="G43" i="18"/>
  <c r="H43" i="18"/>
  <c r="H31" i="18" s="1"/>
  <c r="H30" i="18" s="1"/>
  <c r="H25" i="18"/>
  <c r="H24" i="18" s="1"/>
  <c r="H23" i="18" s="1"/>
  <c r="C754" i="17"/>
  <c r="C752" i="17"/>
  <c r="J682" i="19" l="1"/>
  <c r="G692" i="20"/>
  <c r="J692" i="20" s="1"/>
  <c r="K682" i="19"/>
  <c r="J11" i="19"/>
  <c r="J555" i="19"/>
  <c r="J30" i="19"/>
  <c r="J109" i="19"/>
  <c r="K556" i="19"/>
  <c r="J556" i="19"/>
  <c r="I108" i="19"/>
  <c r="K108" i="19" s="1"/>
  <c r="I107" i="19"/>
  <c r="K235" i="19"/>
  <c r="J235" i="19"/>
  <c r="C586" i="19"/>
  <c r="J234" i="19"/>
  <c r="K31" i="19"/>
  <c r="J31" i="19"/>
  <c r="C9" i="19"/>
  <c r="J108" i="19"/>
  <c r="C107" i="19"/>
  <c r="H109" i="18"/>
  <c r="H108" i="18" s="1"/>
  <c r="F25" i="18"/>
  <c r="F102" i="18"/>
  <c r="I102" i="18" s="1"/>
  <c r="F91" i="18"/>
  <c r="I91" i="18" s="1"/>
  <c r="K188" i="18"/>
  <c r="J188" i="18"/>
  <c r="F475" i="18"/>
  <c r="I476" i="18"/>
  <c r="F546" i="18"/>
  <c r="I549" i="18"/>
  <c r="K349" i="18"/>
  <c r="J349" i="18"/>
  <c r="I182" i="18"/>
  <c r="F181" i="18"/>
  <c r="F367" i="18"/>
  <c r="I368" i="18"/>
  <c r="F519" i="18"/>
  <c r="I519" i="18" s="1"/>
  <c r="I522" i="18"/>
  <c r="I717" i="18"/>
  <c r="F716" i="18"/>
  <c r="I716" i="18" s="1"/>
  <c r="F484" i="18"/>
  <c r="I485" i="18"/>
  <c r="I629" i="18"/>
  <c r="K456" i="18"/>
  <c r="J456" i="18"/>
  <c r="F633" i="18"/>
  <c r="I633" i="18" s="1"/>
  <c r="I634" i="18"/>
  <c r="F689" i="18"/>
  <c r="I689" i="18" s="1"/>
  <c r="I690" i="18"/>
  <c r="F231" i="18"/>
  <c r="I231" i="18" s="1"/>
  <c r="I232" i="18"/>
  <c r="F432" i="18"/>
  <c r="I433" i="18"/>
  <c r="K550" i="18"/>
  <c r="J550" i="18"/>
  <c r="I175" i="18"/>
  <c r="F174" i="18"/>
  <c r="I174" i="18" s="1"/>
  <c r="F139" i="18"/>
  <c r="I140" i="18"/>
  <c r="K183" i="18"/>
  <c r="J183" i="18"/>
  <c r="K222" i="18"/>
  <c r="J222" i="18"/>
  <c r="K242" i="18"/>
  <c r="J242" i="18"/>
  <c r="K289" i="18"/>
  <c r="J289" i="18"/>
  <c r="K315" i="18"/>
  <c r="J315" i="18"/>
  <c r="K343" i="18"/>
  <c r="J343" i="18"/>
  <c r="K369" i="18"/>
  <c r="J369" i="18"/>
  <c r="K402" i="18"/>
  <c r="J402" i="18"/>
  <c r="K417" i="18"/>
  <c r="J417" i="18"/>
  <c r="K443" i="18"/>
  <c r="J443" i="18"/>
  <c r="K464" i="18"/>
  <c r="J464" i="18"/>
  <c r="K523" i="18"/>
  <c r="J523" i="18"/>
  <c r="K543" i="18"/>
  <c r="J543" i="18"/>
  <c r="K566" i="18"/>
  <c r="J566" i="18"/>
  <c r="K593" i="18"/>
  <c r="J593" i="18"/>
  <c r="K639" i="18"/>
  <c r="J639" i="18"/>
  <c r="K718" i="18"/>
  <c r="J718" i="18"/>
  <c r="K734" i="18"/>
  <c r="J734" i="18"/>
  <c r="K196" i="18"/>
  <c r="J196" i="18"/>
  <c r="K226" i="18"/>
  <c r="J226" i="18"/>
  <c r="K420" i="18"/>
  <c r="J420" i="18"/>
  <c r="K486" i="18"/>
  <c r="J486" i="18"/>
  <c r="K548" i="18"/>
  <c r="J548" i="18"/>
  <c r="K601" i="18"/>
  <c r="J601" i="18"/>
  <c r="K630" i="18"/>
  <c r="J630" i="18"/>
  <c r="K699" i="18"/>
  <c r="J699" i="18"/>
  <c r="F33" i="18"/>
  <c r="I34" i="18"/>
  <c r="K191" i="18"/>
  <c r="J191" i="18"/>
  <c r="K260" i="18"/>
  <c r="J260" i="18"/>
  <c r="F278" i="18"/>
  <c r="I279" i="18"/>
  <c r="K308" i="18"/>
  <c r="J308" i="18"/>
  <c r="K331" i="18"/>
  <c r="J331" i="18"/>
  <c r="K360" i="18"/>
  <c r="J360" i="18"/>
  <c r="K391" i="18"/>
  <c r="J391" i="18"/>
  <c r="F454" i="18"/>
  <c r="I455" i="18"/>
  <c r="K482" i="18"/>
  <c r="J482" i="18"/>
  <c r="K513" i="18"/>
  <c r="J513" i="18"/>
  <c r="K533" i="18"/>
  <c r="J533" i="18"/>
  <c r="F558" i="18"/>
  <c r="I559" i="18"/>
  <c r="K580" i="18"/>
  <c r="J580" i="18"/>
  <c r="K621" i="18"/>
  <c r="J621" i="18"/>
  <c r="K635" i="18"/>
  <c r="J635" i="18"/>
  <c r="J675" i="18"/>
  <c r="K675" i="18"/>
  <c r="K691" i="18"/>
  <c r="J691" i="18"/>
  <c r="K705" i="18"/>
  <c r="J705" i="18"/>
  <c r="K233" i="18"/>
  <c r="J233" i="18"/>
  <c r="K378" i="18"/>
  <c r="J378" i="18"/>
  <c r="K434" i="18"/>
  <c r="J434" i="18"/>
  <c r="K500" i="18"/>
  <c r="J500" i="18"/>
  <c r="K617" i="18"/>
  <c r="J617" i="18"/>
  <c r="F44" i="18"/>
  <c r="I45" i="18"/>
  <c r="K424" i="18"/>
  <c r="J424" i="18"/>
  <c r="I575" i="18"/>
  <c r="F574" i="18"/>
  <c r="K158" i="18"/>
  <c r="J158" i="18"/>
  <c r="K262" i="18"/>
  <c r="J262" i="18"/>
  <c r="K582" i="18"/>
  <c r="J582" i="18"/>
  <c r="I122" i="18"/>
  <c r="F121" i="18"/>
  <c r="I121" i="18" s="1"/>
  <c r="I164" i="18"/>
  <c r="F163" i="18"/>
  <c r="I163" i="18" s="1"/>
  <c r="F240" i="18"/>
  <c r="I240" i="18" s="1"/>
  <c r="I241" i="18"/>
  <c r="F459" i="18"/>
  <c r="I463" i="18"/>
  <c r="I542" i="18"/>
  <c r="F541" i="18"/>
  <c r="I592" i="18"/>
  <c r="F591" i="18"/>
  <c r="F258" i="18"/>
  <c r="I259" i="18"/>
  <c r="F306" i="18"/>
  <c r="I307" i="18"/>
  <c r="I390" i="18"/>
  <c r="F389" i="18"/>
  <c r="F480" i="18"/>
  <c r="I481" i="18"/>
  <c r="F511" i="18"/>
  <c r="I512" i="18"/>
  <c r="K560" i="18"/>
  <c r="J560" i="18"/>
  <c r="F673" i="18"/>
  <c r="I673" i="18" s="1"/>
  <c r="I674" i="18"/>
  <c r="F498" i="18"/>
  <c r="I499" i="18"/>
  <c r="I187" i="18"/>
  <c r="F186" i="18"/>
  <c r="I186" i="18" s="1"/>
  <c r="K271" i="18"/>
  <c r="J271" i="18"/>
  <c r="K382" i="18"/>
  <c r="J382" i="18"/>
  <c r="F422" i="18"/>
  <c r="I423" i="18"/>
  <c r="K477" i="18"/>
  <c r="J477" i="18"/>
  <c r="K530" i="18"/>
  <c r="J530" i="18"/>
  <c r="K597" i="18"/>
  <c r="J597" i="18"/>
  <c r="K666" i="18"/>
  <c r="J666" i="18"/>
  <c r="I161" i="18"/>
  <c r="F160" i="18"/>
  <c r="I178" i="18"/>
  <c r="F177" i="18"/>
  <c r="I177" i="18" s="1"/>
  <c r="F237" i="18"/>
  <c r="I238" i="18"/>
  <c r="I265" i="18"/>
  <c r="F264" i="18"/>
  <c r="F283" i="18"/>
  <c r="I284" i="18"/>
  <c r="I312" i="18"/>
  <c r="F311" i="18"/>
  <c r="F338" i="18"/>
  <c r="I339" i="18"/>
  <c r="F363" i="18"/>
  <c r="I364" i="18"/>
  <c r="I396" i="18"/>
  <c r="F395" i="18"/>
  <c r="F436" i="18"/>
  <c r="I437" i="18"/>
  <c r="F489" i="18"/>
  <c r="I490" i="18"/>
  <c r="I537" i="18"/>
  <c r="F536" i="18"/>
  <c r="I563" i="18"/>
  <c r="F562" i="18"/>
  <c r="I562" i="18" s="1"/>
  <c r="F583" i="18"/>
  <c r="I583" i="18" s="1"/>
  <c r="I584" i="18"/>
  <c r="F648" i="18"/>
  <c r="I648" i="18" s="1"/>
  <c r="I649" i="18"/>
  <c r="K670" i="18"/>
  <c r="J670" i="18"/>
  <c r="F685" i="18"/>
  <c r="I685" i="18" s="1"/>
  <c r="I686" i="18"/>
  <c r="K176" i="18"/>
  <c r="J176" i="18"/>
  <c r="F135" i="18"/>
  <c r="I135" i="18" s="1"/>
  <c r="I136" i="18"/>
  <c r="F66" i="18"/>
  <c r="I67" i="18"/>
  <c r="F152" i="18"/>
  <c r="I153" i="18"/>
  <c r="F212" i="18"/>
  <c r="I212" i="18" s="1"/>
  <c r="I213" i="18"/>
  <c r="I256" i="18"/>
  <c r="F255" i="18"/>
  <c r="I255" i="18" s="1"/>
  <c r="F273" i="18"/>
  <c r="I274" i="18"/>
  <c r="F301" i="18"/>
  <c r="I302" i="18"/>
  <c r="F327" i="18"/>
  <c r="I328" i="18"/>
  <c r="F353" i="18"/>
  <c r="I354" i="18"/>
  <c r="I386" i="18"/>
  <c r="F385" i="18"/>
  <c r="I428" i="18"/>
  <c r="F427" i="18"/>
  <c r="F507" i="18"/>
  <c r="I508" i="18"/>
  <c r="F552" i="18"/>
  <c r="I553" i="18"/>
  <c r="I681" i="18"/>
  <c r="F681" i="19" s="1"/>
  <c r="I681" i="19" s="1"/>
  <c r="F680" i="18"/>
  <c r="I680" i="18" s="1"/>
  <c r="F680" i="19" s="1"/>
  <c r="I680" i="19" s="1"/>
  <c r="F722" i="18"/>
  <c r="I722" i="18" s="1"/>
  <c r="I723" i="18"/>
  <c r="K248" i="18"/>
  <c r="J248" i="18"/>
  <c r="I323" i="18"/>
  <c r="F322" i="18"/>
  <c r="I517" i="18"/>
  <c r="F516" i="18"/>
  <c r="I570" i="18"/>
  <c r="F569" i="18"/>
  <c r="I569" i="18" s="1"/>
  <c r="I713" i="18"/>
  <c r="F712" i="18"/>
  <c r="I712" i="18" s="1"/>
  <c r="I129" i="18"/>
  <c r="F128" i="18"/>
  <c r="I128" i="18" s="1"/>
  <c r="I112" i="18"/>
  <c r="F111" i="18"/>
  <c r="I111" i="18" s="1"/>
  <c r="I72" i="18"/>
  <c r="F71" i="18"/>
  <c r="I71" i="18" s="1"/>
  <c r="F167" i="18"/>
  <c r="I168" i="18"/>
  <c r="K200" i="18"/>
  <c r="J200" i="18"/>
  <c r="I245" i="18"/>
  <c r="F244" i="18"/>
  <c r="I293" i="18"/>
  <c r="F292" i="18"/>
  <c r="I318" i="18"/>
  <c r="F317" i="18"/>
  <c r="F341" i="18"/>
  <c r="I341" i="18" s="1"/>
  <c r="I344" i="18"/>
  <c r="I373" i="18"/>
  <c r="F372" i="18"/>
  <c r="I404" i="18"/>
  <c r="F403" i="18"/>
  <c r="I403" i="18" s="1"/>
  <c r="F466" i="18"/>
  <c r="I467" i="18"/>
  <c r="F494" i="18"/>
  <c r="I495" i="18"/>
  <c r="K568" i="18"/>
  <c r="J568" i="18"/>
  <c r="I696" i="18"/>
  <c r="F695" i="18"/>
  <c r="I695" i="18" s="1"/>
  <c r="I710" i="18"/>
  <c r="F709" i="18"/>
  <c r="I709" i="18" s="1"/>
  <c r="K727" i="18"/>
  <c r="J727" i="18"/>
  <c r="F333" i="18"/>
  <c r="I334" i="18"/>
  <c r="I408" i="18"/>
  <c r="F407" i="18"/>
  <c r="I447" i="18"/>
  <c r="F446" i="18"/>
  <c r="I527" i="18"/>
  <c r="F526" i="18"/>
  <c r="I655" i="18"/>
  <c r="F654" i="18"/>
  <c r="F24" i="18"/>
  <c r="I25" i="18"/>
  <c r="I251" i="18"/>
  <c r="F250" i="18"/>
  <c r="F297" i="18"/>
  <c r="I298" i="18"/>
  <c r="F380" i="18"/>
  <c r="I381" i="18"/>
  <c r="F503" i="18"/>
  <c r="I504" i="18"/>
  <c r="K472" i="18"/>
  <c r="J472" i="18"/>
  <c r="I144" i="18"/>
  <c r="F143" i="18"/>
  <c r="I143" i="18" s="1"/>
  <c r="I87" i="18"/>
  <c r="F220" i="18"/>
  <c r="I221" i="18"/>
  <c r="F287" i="18"/>
  <c r="I288" i="18"/>
  <c r="I401" i="18"/>
  <c r="F400" i="18"/>
  <c r="F441" i="18"/>
  <c r="I442" i="18"/>
  <c r="I733" i="18"/>
  <c r="F732" i="18"/>
  <c r="I732" i="18" s="1"/>
  <c r="I225" i="18"/>
  <c r="F224" i="18"/>
  <c r="I224" i="18" s="1"/>
  <c r="K280" i="18"/>
  <c r="J280" i="18"/>
  <c r="F358" i="18"/>
  <c r="I359" i="18"/>
  <c r="I704" i="18"/>
  <c r="F703" i="18"/>
  <c r="I703" i="18" s="1"/>
  <c r="F376" i="18"/>
  <c r="I377" i="18"/>
  <c r="F114" i="18"/>
  <c r="K252" i="18"/>
  <c r="J252" i="18"/>
  <c r="K299" i="18"/>
  <c r="J299" i="18"/>
  <c r="K351" i="18"/>
  <c r="J351" i="18"/>
  <c r="K450" i="18"/>
  <c r="J450" i="18"/>
  <c r="K505" i="18"/>
  <c r="J505" i="18"/>
  <c r="K576" i="18"/>
  <c r="J576" i="18"/>
  <c r="K643" i="18"/>
  <c r="J643" i="18"/>
  <c r="K679" i="18"/>
  <c r="J679" i="18"/>
  <c r="F13" i="18"/>
  <c r="K165" i="18"/>
  <c r="J165" i="18"/>
  <c r="K162" i="18"/>
  <c r="J162" i="18"/>
  <c r="K179" i="18"/>
  <c r="J179" i="18"/>
  <c r="K207" i="18"/>
  <c r="J207" i="18"/>
  <c r="K218" i="18"/>
  <c r="J218" i="18"/>
  <c r="K239" i="18"/>
  <c r="J239" i="18"/>
  <c r="K266" i="18"/>
  <c r="J266" i="18"/>
  <c r="K285" i="18"/>
  <c r="J285" i="18"/>
  <c r="K313" i="18"/>
  <c r="J313" i="18"/>
  <c r="K340" i="18"/>
  <c r="J340" i="18"/>
  <c r="K365" i="18"/>
  <c r="J365" i="18"/>
  <c r="K397" i="18"/>
  <c r="J397" i="18"/>
  <c r="K438" i="18"/>
  <c r="J438" i="18"/>
  <c r="K491" i="18"/>
  <c r="J491" i="18"/>
  <c r="K521" i="18"/>
  <c r="J521" i="18"/>
  <c r="K538" i="18"/>
  <c r="J538" i="18"/>
  <c r="K564" i="18"/>
  <c r="J564" i="18"/>
  <c r="K585" i="18"/>
  <c r="J585" i="18"/>
  <c r="K613" i="18"/>
  <c r="J613" i="18"/>
  <c r="K625" i="18"/>
  <c r="J625" i="18"/>
  <c r="K650" i="18"/>
  <c r="J650" i="18"/>
  <c r="K671" i="18"/>
  <c r="J671" i="18"/>
  <c r="K687" i="18"/>
  <c r="J687" i="18"/>
  <c r="K701" i="18"/>
  <c r="J701" i="18"/>
  <c r="K731" i="18"/>
  <c r="J731" i="18"/>
  <c r="I157" i="18"/>
  <c r="F156" i="18"/>
  <c r="I156" i="18" s="1"/>
  <c r="I348" i="18"/>
  <c r="F347" i="18"/>
  <c r="I471" i="18"/>
  <c r="F470" i="18"/>
  <c r="F578" i="18"/>
  <c r="I578" i="18" s="1"/>
  <c r="I581" i="18"/>
  <c r="I149" i="18"/>
  <c r="F148" i="18"/>
  <c r="I148" i="18" s="1"/>
  <c r="F132" i="18"/>
  <c r="I133" i="18"/>
  <c r="F49" i="18"/>
  <c r="I49" i="18" s="1"/>
  <c r="I50" i="18"/>
  <c r="K154" i="18"/>
  <c r="J154" i="18"/>
  <c r="K214" i="18"/>
  <c r="J214" i="18"/>
  <c r="K229" i="18"/>
  <c r="J229" i="18"/>
  <c r="K257" i="18"/>
  <c r="J257" i="18"/>
  <c r="J275" i="18"/>
  <c r="K275" i="18"/>
  <c r="K303" i="18"/>
  <c r="J303" i="18"/>
  <c r="K329" i="18"/>
  <c r="J329" i="18"/>
  <c r="J355" i="18"/>
  <c r="K355" i="18"/>
  <c r="K387" i="18"/>
  <c r="J387" i="18"/>
  <c r="K412" i="18"/>
  <c r="J412" i="18"/>
  <c r="K429" i="18"/>
  <c r="J429" i="18"/>
  <c r="K452" i="18"/>
  <c r="J452" i="18"/>
  <c r="K509" i="18"/>
  <c r="J509" i="18"/>
  <c r="K554" i="18"/>
  <c r="J554" i="18"/>
  <c r="K609" i="18"/>
  <c r="J609" i="18"/>
  <c r="K682" i="18"/>
  <c r="J682" i="18"/>
  <c r="K724" i="18"/>
  <c r="J724" i="18"/>
  <c r="K324" i="18"/>
  <c r="J324" i="18"/>
  <c r="K393" i="18"/>
  <c r="J393" i="18"/>
  <c r="K461" i="18"/>
  <c r="J461" i="18"/>
  <c r="K518" i="18"/>
  <c r="J518" i="18"/>
  <c r="K571" i="18"/>
  <c r="J571" i="18"/>
  <c r="K647" i="18"/>
  <c r="J647" i="18"/>
  <c r="K677" i="18"/>
  <c r="J677" i="18"/>
  <c r="K714" i="18"/>
  <c r="J714" i="18"/>
  <c r="F125" i="18"/>
  <c r="I126" i="18"/>
  <c r="K169" i="18"/>
  <c r="J169" i="18"/>
  <c r="F194" i="18"/>
  <c r="I199" i="18"/>
  <c r="K246" i="18"/>
  <c r="J246" i="18"/>
  <c r="K294" i="18"/>
  <c r="J294" i="18"/>
  <c r="K319" i="18"/>
  <c r="J319" i="18"/>
  <c r="K345" i="18"/>
  <c r="J345" i="18"/>
  <c r="K374" i="18"/>
  <c r="J374" i="18"/>
  <c r="K405" i="18"/>
  <c r="J405" i="18"/>
  <c r="K468" i="18"/>
  <c r="J468" i="18"/>
  <c r="K496" i="18"/>
  <c r="J496" i="18"/>
  <c r="K605" i="18"/>
  <c r="J605" i="18"/>
  <c r="J697" i="18"/>
  <c r="K697" i="18"/>
  <c r="K711" i="18"/>
  <c r="J711" i="18"/>
  <c r="I726" i="18"/>
  <c r="F725" i="18"/>
  <c r="I725" i="18" s="1"/>
  <c r="K335" i="18"/>
  <c r="J335" i="18"/>
  <c r="K409" i="18"/>
  <c r="J409" i="18"/>
  <c r="K448" i="18"/>
  <c r="J448" i="18"/>
  <c r="K528" i="18"/>
  <c r="J528" i="18"/>
  <c r="K623" i="18"/>
  <c r="J623" i="18"/>
  <c r="K656" i="18"/>
  <c r="J656" i="18"/>
  <c r="K729" i="18"/>
  <c r="J729" i="18"/>
  <c r="H107" i="18"/>
  <c r="G109" i="18"/>
  <c r="G108" i="18" s="1"/>
  <c r="G107" i="18" s="1"/>
  <c r="G31" i="18"/>
  <c r="G30" i="18" s="1"/>
  <c r="C751" i="17"/>
  <c r="C753" i="17" s="1"/>
  <c r="C755" i="17" s="1"/>
  <c r="K680" i="19" l="1"/>
  <c r="G690" i="20"/>
  <c r="J690" i="20" s="1"/>
  <c r="J680" i="19"/>
  <c r="G691" i="20"/>
  <c r="J691" i="20" s="1"/>
  <c r="J681" i="19"/>
  <c r="K681" i="19"/>
  <c r="J107" i="19"/>
  <c r="I10" i="19"/>
  <c r="C8" i="19"/>
  <c r="K107" i="19"/>
  <c r="F90" i="18"/>
  <c r="I90" i="18" s="1"/>
  <c r="F628" i="18"/>
  <c r="I628" i="18" s="1"/>
  <c r="F469" i="18"/>
  <c r="I469" i="18" s="1"/>
  <c r="I470" i="18"/>
  <c r="F357" i="18"/>
  <c r="I358" i="18"/>
  <c r="I152" i="18"/>
  <c r="F151" i="18"/>
  <c r="I151" i="18" s="1"/>
  <c r="F282" i="18"/>
  <c r="I282" i="18" s="1"/>
  <c r="I283" i="18"/>
  <c r="F388" i="18"/>
  <c r="I388" i="18" s="1"/>
  <c r="I389" i="18"/>
  <c r="I541" i="18"/>
  <c r="F540" i="18"/>
  <c r="I400" i="18"/>
  <c r="F399" i="18"/>
  <c r="F525" i="18"/>
  <c r="I525" i="18" s="1"/>
  <c r="I526" i="18"/>
  <c r="F316" i="18"/>
  <c r="I316" i="18" s="1"/>
  <c r="I317" i="18"/>
  <c r="F243" i="18"/>
  <c r="I243" i="18" s="1"/>
  <c r="I244" i="18"/>
  <c r="I516" i="18"/>
  <c r="F515" i="18"/>
  <c r="F310" i="18"/>
  <c r="I311" i="18"/>
  <c r="F510" i="18"/>
  <c r="I510" i="18" s="1"/>
  <c r="I511" i="18"/>
  <c r="F254" i="18"/>
  <c r="I258" i="18"/>
  <c r="I44" i="18"/>
  <c r="F43" i="18"/>
  <c r="I43" i="18" s="1"/>
  <c r="I558" i="18"/>
  <c r="F557" i="18"/>
  <c r="F453" i="18"/>
  <c r="I453" i="18" s="1"/>
  <c r="I454" i="18"/>
  <c r="F431" i="18"/>
  <c r="I431" i="18" s="1"/>
  <c r="I432" i="18"/>
  <c r="F12" i="18"/>
  <c r="F375" i="18"/>
  <c r="I375" i="18" s="1"/>
  <c r="I376" i="18"/>
  <c r="F440" i="18"/>
  <c r="I440" i="18" s="1"/>
  <c r="I441" i="18"/>
  <c r="I220" i="18"/>
  <c r="F219" i="18"/>
  <c r="I219" i="18" s="1"/>
  <c r="F502" i="18"/>
  <c r="I503" i="18"/>
  <c r="F506" i="18"/>
  <c r="I506" i="18" s="1"/>
  <c r="I507" i="18"/>
  <c r="F272" i="18"/>
  <c r="I272" i="18" s="1"/>
  <c r="I273" i="18"/>
  <c r="F488" i="18"/>
  <c r="I489" i="18"/>
  <c r="I338" i="18"/>
  <c r="F337" i="18"/>
  <c r="I574" i="18"/>
  <c r="F573" i="18"/>
  <c r="F124" i="18"/>
  <c r="I124" i="18" s="1"/>
  <c r="I125" i="18"/>
  <c r="F653" i="18"/>
  <c r="F406" i="18"/>
  <c r="I406" i="18" s="1"/>
  <c r="I407" i="18"/>
  <c r="F371" i="18"/>
  <c r="I372" i="18"/>
  <c r="F263" i="18"/>
  <c r="I263" i="18" s="1"/>
  <c r="I264" i="18"/>
  <c r="F421" i="18"/>
  <c r="I421" i="18" s="1"/>
  <c r="I422" i="18"/>
  <c r="F32" i="18"/>
  <c r="I33" i="18"/>
  <c r="I139" i="18"/>
  <c r="F138" i="18"/>
  <c r="I138" i="18" s="1"/>
  <c r="F366" i="18"/>
  <c r="I366" i="18" s="1"/>
  <c r="I367" i="18"/>
  <c r="F545" i="18"/>
  <c r="I545" i="18" s="1"/>
  <c r="I546" i="18"/>
  <c r="F346" i="18"/>
  <c r="I346" i="18" s="1"/>
  <c r="I347" i="18"/>
  <c r="F110" i="18"/>
  <c r="I114" i="18"/>
  <c r="F286" i="18"/>
  <c r="I286" i="18" s="1"/>
  <c r="I287" i="18"/>
  <c r="F86" i="18"/>
  <c r="F296" i="18"/>
  <c r="I296" i="18" s="1"/>
  <c r="I297" i="18"/>
  <c r="F23" i="18"/>
  <c r="I24" i="18"/>
  <c r="F465" i="18"/>
  <c r="I465" i="18" s="1"/>
  <c r="I466" i="18"/>
  <c r="F166" i="18"/>
  <c r="I166" i="18" s="1"/>
  <c r="I167" i="18"/>
  <c r="F551" i="18"/>
  <c r="I551" i="18" s="1"/>
  <c r="I552" i="18"/>
  <c r="F352" i="18"/>
  <c r="I352" i="18" s="1"/>
  <c r="I353" i="18"/>
  <c r="F300" i="18"/>
  <c r="I300" i="18" s="1"/>
  <c r="I301" i="18"/>
  <c r="I66" i="18"/>
  <c r="F65" i="18"/>
  <c r="I65" i="18" s="1"/>
  <c r="F435" i="18"/>
  <c r="I435" i="18" s="1"/>
  <c r="I436" i="18"/>
  <c r="F362" i="18"/>
  <c r="I362" i="18" s="1"/>
  <c r="I363" i="18"/>
  <c r="F590" i="18"/>
  <c r="I591" i="18"/>
  <c r="I181" i="18"/>
  <c r="F180" i="18"/>
  <c r="I180" i="18" s="1"/>
  <c r="F379" i="18"/>
  <c r="I379" i="18" s="1"/>
  <c r="I380" i="18"/>
  <c r="F332" i="18"/>
  <c r="I332" i="18" s="1"/>
  <c r="I333" i="18"/>
  <c r="F493" i="18"/>
  <c r="I493" i="18" s="1"/>
  <c r="I494" i="18"/>
  <c r="F326" i="18"/>
  <c r="I326" i="18" s="1"/>
  <c r="I327" i="18"/>
  <c r="I237" i="18"/>
  <c r="F236" i="18"/>
  <c r="I194" i="18"/>
  <c r="F193" i="18"/>
  <c r="I132" i="18"/>
  <c r="F131" i="18"/>
  <c r="I131" i="18" s="1"/>
  <c r="F249" i="18"/>
  <c r="I249" i="18" s="1"/>
  <c r="I250" i="18"/>
  <c r="F445" i="18"/>
  <c r="I446" i="18"/>
  <c r="F291" i="18"/>
  <c r="I292" i="18"/>
  <c r="F321" i="18"/>
  <c r="I322" i="18"/>
  <c r="F426" i="18"/>
  <c r="I427" i="18"/>
  <c r="F384" i="18"/>
  <c r="I385" i="18"/>
  <c r="F535" i="18"/>
  <c r="I535" i="18" s="1"/>
  <c r="I536" i="18"/>
  <c r="F394" i="18"/>
  <c r="I394" i="18" s="1"/>
  <c r="I395" i="18"/>
  <c r="F159" i="18"/>
  <c r="I159" i="18" s="1"/>
  <c r="I160" i="18"/>
  <c r="F497" i="18"/>
  <c r="I497" i="18" s="1"/>
  <c r="I498" i="18"/>
  <c r="F479" i="18"/>
  <c r="I479" i="18" s="1"/>
  <c r="I480" i="18"/>
  <c r="F305" i="18"/>
  <c r="I305" i="18" s="1"/>
  <c r="I306" i="18"/>
  <c r="F458" i="18"/>
  <c r="I459" i="18"/>
  <c r="F277" i="18"/>
  <c r="I278" i="18"/>
  <c r="F483" i="18"/>
  <c r="I483" i="18" s="1"/>
  <c r="I484" i="18"/>
  <c r="F474" i="18"/>
  <c r="I475" i="18"/>
  <c r="C733" i="18"/>
  <c r="C732" i="18"/>
  <c r="C730" i="18"/>
  <c r="C728" i="18"/>
  <c r="C726" i="18"/>
  <c r="C723" i="18"/>
  <c r="C722" i="18" s="1"/>
  <c r="C717" i="18"/>
  <c r="C713" i="18"/>
  <c r="C712" i="18" s="1"/>
  <c r="C710" i="18"/>
  <c r="C709" i="18" s="1"/>
  <c r="C704" i="18"/>
  <c r="C700" i="18"/>
  <c r="C698" i="18"/>
  <c r="C696" i="18"/>
  <c r="C690" i="18"/>
  <c r="C689" i="18" s="1"/>
  <c r="C686" i="18"/>
  <c r="C685" i="18" s="1"/>
  <c r="C681" i="18"/>
  <c r="C678" i="18"/>
  <c r="C676" i="18"/>
  <c r="C674" i="18"/>
  <c r="H667" i="18"/>
  <c r="H654" i="18" s="1"/>
  <c r="H653" i="18" s="1"/>
  <c r="H589" i="18" s="1"/>
  <c r="H588" i="18" s="1"/>
  <c r="H587" i="18" s="1"/>
  <c r="H586" i="18" s="1"/>
  <c r="G667" i="18"/>
  <c r="C667" i="18"/>
  <c r="C665" i="18"/>
  <c r="C655" i="18"/>
  <c r="C649" i="18"/>
  <c r="C648" i="18" s="1"/>
  <c r="C646" i="18"/>
  <c r="C642" i="18"/>
  <c r="C638" i="18"/>
  <c r="C634" i="18"/>
  <c r="C629" i="18"/>
  <c r="C624" i="18"/>
  <c r="C622" i="18"/>
  <c r="C620" i="18"/>
  <c r="C616" i="18"/>
  <c r="C612" i="18"/>
  <c r="C608" i="18"/>
  <c r="C604" i="18"/>
  <c r="C600" i="18"/>
  <c r="C596" i="18"/>
  <c r="C592" i="18"/>
  <c r="C584" i="18"/>
  <c r="C583" i="18"/>
  <c r="C581" i="18"/>
  <c r="C579" i="18"/>
  <c r="C575" i="18"/>
  <c r="C574" i="18"/>
  <c r="C570" i="18"/>
  <c r="C567" i="18"/>
  <c r="C565" i="18"/>
  <c r="C563" i="18"/>
  <c r="C559" i="18"/>
  <c r="C553" i="18"/>
  <c r="C549" i="18"/>
  <c r="C547" i="18"/>
  <c r="C542" i="18"/>
  <c r="C541" i="18" s="1"/>
  <c r="C540" i="18" s="1"/>
  <c r="C537" i="18"/>
  <c r="C536" i="18" s="1"/>
  <c r="C535" i="18" s="1"/>
  <c r="C532" i="18"/>
  <c r="C529" i="18"/>
  <c r="C527" i="18"/>
  <c r="C522" i="18"/>
  <c r="C520" i="18"/>
  <c r="C517" i="18"/>
  <c r="C516" i="18"/>
  <c r="C512" i="18"/>
  <c r="C508" i="18"/>
  <c r="C504" i="18"/>
  <c r="C499" i="18"/>
  <c r="C498" i="18" s="1"/>
  <c r="C497" i="18" s="1"/>
  <c r="C495" i="18"/>
  <c r="C490" i="18"/>
  <c r="C489" i="18" s="1"/>
  <c r="C485" i="18"/>
  <c r="C484" i="18" s="1"/>
  <c r="C483" i="18" s="1"/>
  <c r="C481" i="18"/>
  <c r="C476" i="18"/>
  <c r="C475" i="18" s="1"/>
  <c r="C474" i="18" s="1"/>
  <c r="C471" i="18"/>
  <c r="C470" i="18"/>
  <c r="C469" i="18" s="1"/>
  <c r="C467" i="18"/>
  <c r="C463" i="18"/>
  <c r="C460" i="18"/>
  <c r="C455" i="18"/>
  <c r="C454" i="18" s="1"/>
  <c r="C451" i="18"/>
  <c r="C449" i="18"/>
  <c r="C447" i="18"/>
  <c r="C442" i="18"/>
  <c r="C441" i="18"/>
  <c r="C437" i="18"/>
  <c r="C436" i="18"/>
  <c r="C435" i="18" s="1"/>
  <c r="C433" i="18"/>
  <c r="C432" i="18" s="1"/>
  <c r="C431" i="18" s="1"/>
  <c r="C428" i="18"/>
  <c r="C427" i="18" s="1"/>
  <c r="C423" i="18"/>
  <c r="C422" i="18"/>
  <c r="C419" i="18"/>
  <c r="C416" i="18"/>
  <c r="C411" i="18"/>
  <c r="C408" i="18"/>
  <c r="C404" i="18"/>
  <c r="C403" i="18" s="1"/>
  <c r="C401" i="18"/>
  <c r="C400" i="18" s="1"/>
  <c r="C396" i="18"/>
  <c r="C395" i="18" s="1"/>
  <c r="C394" i="18" s="1"/>
  <c r="C392" i="18"/>
  <c r="C390" i="18"/>
  <c r="C389" i="18"/>
  <c r="C388" i="18" s="1"/>
  <c r="C386" i="18"/>
  <c r="C381" i="18"/>
  <c r="C377" i="18"/>
  <c r="C376" i="18" s="1"/>
  <c r="C375" i="18" s="1"/>
  <c r="C373" i="18"/>
  <c r="C368" i="18"/>
  <c r="C364" i="18"/>
  <c r="C363" i="18"/>
  <c r="C362" i="18" s="1"/>
  <c r="C359" i="18"/>
  <c r="C358" i="18" s="1"/>
  <c r="C354" i="18"/>
  <c r="C353" i="18" s="1"/>
  <c r="C352" i="18" s="1"/>
  <c r="C350" i="18"/>
  <c r="C348" i="18"/>
  <c r="C344" i="18"/>
  <c r="C342" i="18"/>
  <c r="C339" i="18"/>
  <c r="C334" i="18"/>
  <c r="C333" i="18"/>
  <c r="C332" i="18" s="1"/>
  <c r="C330" i="18"/>
  <c r="C328" i="18"/>
  <c r="C323" i="18"/>
  <c r="C322" i="18" s="1"/>
  <c r="C321" i="18" s="1"/>
  <c r="C318" i="18"/>
  <c r="C314" i="18"/>
  <c r="C312" i="18"/>
  <c r="C307" i="18"/>
  <c r="C302" i="18"/>
  <c r="C301" i="18" s="1"/>
  <c r="C298" i="18"/>
  <c r="C293" i="18"/>
  <c r="C292" i="18"/>
  <c r="C288" i="18"/>
  <c r="C287" i="18" s="1"/>
  <c r="C284" i="18"/>
  <c r="C279" i="18"/>
  <c r="C278" i="18" s="1"/>
  <c r="C277" i="18" s="1"/>
  <c r="C274" i="18"/>
  <c r="C270" i="18"/>
  <c r="C268" i="18"/>
  <c r="C265" i="18"/>
  <c r="C261" i="18"/>
  <c r="C259" i="18"/>
  <c r="C256" i="18"/>
  <c r="C251" i="18"/>
  <c r="C250" i="18"/>
  <c r="C249" i="18" s="1"/>
  <c r="C247" i="18"/>
  <c r="C245" i="18"/>
  <c r="C241" i="18"/>
  <c r="C240" i="18" s="1"/>
  <c r="C238" i="18"/>
  <c r="C232" i="18"/>
  <c r="C228" i="18"/>
  <c r="C225" i="18"/>
  <c r="C224" i="18"/>
  <c r="C221" i="18"/>
  <c r="C220" i="18" s="1"/>
  <c r="C217" i="18"/>
  <c r="C213" i="18"/>
  <c r="C212" i="18" s="1"/>
  <c r="C206" i="18"/>
  <c r="C199" i="18"/>
  <c r="C195" i="18"/>
  <c r="C194" i="18" s="1"/>
  <c r="C190" i="18"/>
  <c r="C187" i="18"/>
  <c r="C186" i="18" s="1"/>
  <c r="C182" i="18"/>
  <c r="K182" i="18" s="1"/>
  <c r="C178" i="18"/>
  <c r="C175" i="18"/>
  <c r="C174" i="18"/>
  <c r="C168" i="18"/>
  <c r="C164" i="18"/>
  <c r="C163" i="18" s="1"/>
  <c r="C161" i="18"/>
  <c r="C160" i="18" s="1"/>
  <c r="C157" i="18"/>
  <c r="C153" i="18"/>
  <c r="C152" i="18" s="1"/>
  <c r="C149" i="18"/>
  <c r="C148" i="18" s="1"/>
  <c r="C146" i="18"/>
  <c r="C144" i="18"/>
  <c r="C140" i="18"/>
  <c r="C136" i="18"/>
  <c r="C133" i="18"/>
  <c r="C129" i="18"/>
  <c r="C128" i="18" s="1"/>
  <c r="C126" i="18"/>
  <c r="C125" i="18" s="1"/>
  <c r="C122" i="18"/>
  <c r="C119" i="18"/>
  <c r="C117" i="18"/>
  <c r="C115" i="18"/>
  <c r="C112" i="18"/>
  <c r="C111" i="18" s="1"/>
  <c r="C103" i="18"/>
  <c r="C93" i="18"/>
  <c r="C91" i="18"/>
  <c r="C88" i="18"/>
  <c r="C81" i="18"/>
  <c r="C79" i="18"/>
  <c r="C72" i="18"/>
  <c r="C67" i="18"/>
  <c r="C66" i="18" s="1"/>
  <c r="C61" i="18"/>
  <c r="C59" i="18"/>
  <c r="C57" i="18"/>
  <c r="C50" i="18"/>
  <c r="C49" i="18" s="1"/>
  <c r="C45" i="18"/>
  <c r="C44" i="18" s="1"/>
  <c r="C41" i="18"/>
  <c r="C36" i="18"/>
  <c r="C34" i="18"/>
  <c r="C28" i="18"/>
  <c r="C26" i="18"/>
  <c r="H20" i="18"/>
  <c r="G20" i="18"/>
  <c r="C20" i="18"/>
  <c r="H17" i="18"/>
  <c r="H14" i="18" s="1"/>
  <c r="H13" i="18" s="1"/>
  <c r="H12" i="18" s="1"/>
  <c r="H11" i="18" s="1"/>
  <c r="H10" i="18" s="1"/>
  <c r="H9" i="18" s="1"/>
  <c r="H8" i="18" s="1"/>
  <c r="H7" i="18" s="1"/>
  <c r="G17" i="18"/>
  <c r="C17" i="18"/>
  <c r="C15" i="18"/>
  <c r="C109" i="17"/>
  <c r="C356" i="17"/>
  <c r="C234" i="17" s="1"/>
  <c r="C10" i="17"/>
  <c r="C9" i="17"/>
  <c r="C13" i="17"/>
  <c r="C12" i="17" s="1"/>
  <c r="C15" i="17"/>
  <c r="C17" i="17"/>
  <c r="C20" i="17"/>
  <c r="C24" i="17"/>
  <c r="C23" i="17" s="1"/>
  <c r="C26" i="17"/>
  <c r="C28" i="17"/>
  <c r="C30" i="17"/>
  <c r="C31" i="17"/>
  <c r="C33" i="17"/>
  <c r="C32" i="17" s="1"/>
  <c r="C34" i="17"/>
  <c r="C36" i="17"/>
  <c r="C41" i="17"/>
  <c r="C43" i="17"/>
  <c r="C44" i="17"/>
  <c r="C45" i="17"/>
  <c r="C49" i="17"/>
  <c r="C50" i="17"/>
  <c r="C57" i="17"/>
  <c r="C59" i="17"/>
  <c r="C61" i="17"/>
  <c r="C65" i="17"/>
  <c r="C66" i="17"/>
  <c r="C67" i="17"/>
  <c r="C71" i="17"/>
  <c r="C72" i="17"/>
  <c r="C79" i="17"/>
  <c r="C81" i="17"/>
  <c r="C85" i="17"/>
  <c r="C86" i="17"/>
  <c r="C87" i="17"/>
  <c r="C88" i="17"/>
  <c r="C90" i="17"/>
  <c r="C91" i="17"/>
  <c r="C93" i="17"/>
  <c r="C102" i="17"/>
  <c r="C103" i="17"/>
  <c r="C108" i="17"/>
  <c r="C110" i="17"/>
  <c r="C111" i="17"/>
  <c r="C112" i="17"/>
  <c r="C114" i="17"/>
  <c r="C115" i="17"/>
  <c r="C117" i="17"/>
  <c r="C119" i="17"/>
  <c r="C121" i="17"/>
  <c r="C122" i="17"/>
  <c r="C124" i="17"/>
  <c r="C125" i="17"/>
  <c r="C126" i="17"/>
  <c r="C128" i="17"/>
  <c r="C129" i="17"/>
  <c r="C131" i="17"/>
  <c r="C132" i="17"/>
  <c r="C133" i="17"/>
  <c r="C135" i="17"/>
  <c r="C136" i="17"/>
  <c r="C138" i="17"/>
  <c r="C139" i="17"/>
  <c r="C140" i="17"/>
  <c r="C143" i="17"/>
  <c r="C144" i="17"/>
  <c r="C146" i="17"/>
  <c r="C148" i="17"/>
  <c r="C149" i="17"/>
  <c r="C151" i="17"/>
  <c r="C153" i="17"/>
  <c r="C152" i="17"/>
  <c r="C156" i="17"/>
  <c r="C157" i="17"/>
  <c r="C159" i="17"/>
  <c r="C160" i="17"/>
  <c r="C161" i="17"/>
  <c r="C163" i="17"/>
  <c r="C164" i="17"/>
  <c r="C166" i="17"/>
  <c r="C167" i="17"/>
  <c r="C168" i="17"/>
  <c r="C174" i="17"/>
  <c r="C175" i="17"/>
  <c r="C177" i="17"/>
  <c r="C178" i="17"/>
  <c r="C180" i="17"/>
  <c r="C181" i="17"/>
  <c r="C182" i="17"/>
  <c r="C186" i="17"/>
  <c r="C187" i="17"/>
  <c r="C190" i="17"/>
  <c r="C192" i="17"/>
  <c r="C193" i="17"/>
  <c r="C194" i="17"/>
  <c r="C195" i="17"/>
  <c r="C199" i="17"/>
  <c r="C206" i="17"/>
  <c r="C212" i="17"/>
  <c r="C213" i="17"/>
  <c r="C217" i="17"/>
  <c r="C219" i="17"/>
  <c r="C220" i="17"/>
  <c r="C221" i="17"/>
  <c r="C224" i="17"/>
  <c r="C225" i="17"/>
  <c r="C228" i="17"/>
  <c r="C231" i="17"/>
  <c r="C232" i="17"/>
  <c r="C235" i="17"/>
  <c r="C236" i="17"/>
  <c r="C237" i="17"/>
  <c r="C238" i="17"/>
  <c r="C240" i="17"/>
  <c r="C241" i="17"/>
  <c r="C243" i="17"/>
  <c r="C244" i="17"/>
  <c r="C245" i="17"/>
  <c r="C247" i="17"/>
  <c r="C249" i="17"/>
  <c r="C250" i="17"/>
  <c r="C251" i="17"/>
  <c r="C253" i="17"/>
  <c r="C255" i="17"/>
  <c r="C256" i="17"/>
  <c r="C258" i="17"/>
  <c r="C259" i="17"/>
  <c r="C261" i="17"/>
  <c r="C263" i="17"/>
  <c r="C265" i="17"/>
  <c r="C268" i="17"/>
  <c r="C270" i="17"/>
  <c r="C272" i="17"/>
  <c r="C273" i="17"/>
  <c r="C274" i="17"/>
  <c r="I9" i="19" l="1"/>
  <c r="K10" i="19"/>
  <c r="J10" i="19"/>
  <c r="C7" i="19"/>
  <c r="I20" i="18"/>
  <c r="K20" i="18" s="1"/>
  <c r="C341" i="18"/>
  <c r="C43" i="18"/>
  <c r="K128" i="18"/>
  <c r="J128" i="18"/>
  <c r="J163" i="18"/>
  <c r="K163" i="18"/>
  <c r="C193" i="18"/>
  <c r="K240" i="18"/>
  <c r="J240" i="18"/>
  <c r="K722" i="18"/>
  <c r="J722" i="18"/>
  <c r="K49" i="18"/>
  <c r="J49" i="18"/>
  <c r="K111" i="18"/>
  <c r="J111" i="18"/>
  <c r="K186" i="18"/>
  <c r="J186" i="18"/>
  <c r="J341" i="18"/>
  <c r="K341" i="18"/>
  <c r="K648" i="18"/>
  <c r="J648" i="18"/>
  <c r="K212" i="18"/>
  <c r="J212" i="18"/>
  <c r="G14" i="18"/>
  <c r="I17" i="18"/>
  <c r="K17" i="18" s="1"/>
  <c r="J34" i="18"/>
  <c r="K34" i="18"/>
  <c r="J57" i="18"/>
  <c r="K57" i="18"/>
  <c r="J67" i="18"/>
  <c r="K67" i="18"/>
  <c r="K88" i="18"/>
  <c r="J88" i="18"/>
  <c r="K119" i="18"/>
  <c r="J119" i="18"/>
  <c r="K140" i="18"/>
  <c r="J140" i="18"/>
  <c r="K149" i="18"/>
  <c r="J149" i="18"/>
  <c r="J168" i="18"/>
  <c r="K168" i="18"/>
  <c r="C181" i="18"/>
  <c r="J190" i="18"/>
  <c r="K190" i="18"/>
  <c r="J199" i="18"/>
  <c r="K199" i="18"/>
  <c r="J217" i="18"/>
  <c r="K217" i="18"/>
  <c r="J225" i="18"/>
  <c r="K225" i="18"/>
  <c r="K259" i="18"/>
  <c r="J259" i="18"/>
  <c r="J268" i="18"/>
  <c r="K268" i="18"/>
  <c r="J288" i="18"/>
  <c r="K288" i="18"/>
  <c r="K312" i="18"/>
  <c r="J312" i="18"/>
  <c r="C347" i="18"/>
  <c r="C346" i="18" s="1"/>
  <c r="K350" i="18"/>
  <c r="J350" i="18"/>
  <c r="J364" i="18"/>
  <c r="K364" i="18"/>
  <c r="K401" i="18"/>
  <c r="J401" i="18"/>
  <c r="J411" i="18"/>
  <c r="K411" i="18"/>
  <c r="J423" i="18"/>
  <c r="K423" i="18"/>
  <c r="J437" i="18"/>
  <c r="K437" i="18"/>
  <c r="J449" i="18"/>
  <c r="K449" i="18"/>
  <c r="K460" i="18"/>
  <c r="J460" i="18"/>
  <c r="K495" i="18"/>
  <c r="J495" i="18"/>
  <c r="K504" i="18"/>
  <c r="J504" i="18"/>
  <c r="K517" i="18"/>
  <c r="J517" i="18"/>
  <c r="K529" i="18"/>
  <c r="J529" i="18"/>
  <c r="J537" i="18"/>
  <c r="K537" i="18"/>
  <c r="C558" i="18"/>
  <c r="K559" i="18"/>
  <c r="J559" i="18"/>
  <c r="C569" i="18"/>
  <c r="J570" i="18"/>
  <c r="K570" i="18"/>
  <c r="K581" i="18"/>
  <c r="J581" i="18"/>
  <c r="J596" i="18"/>
  <c r="K596" i="18"/>
  <c r="J612" i="18"/>
  <c r="K612" i="18"/>
  <c r="K624" i="18"/>
  <c r="J624" i="18"/>
  <c r="K642" i="18"/>
  <c r="J642" i="18"/>
  <c r="J655" i="18"/>
  <c r="K655" i="18"/>
  <c r="C680" i="18"/>
  <c r="K681" i="18"/>
  <c r="J681" i="18"/>
  <c r="J690" i="18"/>
  <c r="K690" i="18"/>
  <c r="C703" i="18"/>
  <c r="K704" i="18"/>
  <c r="J704" i="18"/>
  <c r="K713" i="18"/>
  <c r="J713" i="18"/>
  <c r="K726" i="18"/>
  <c r="J726" i="18"/>
  <c r="J733" i="18"/>
  <c r="K733" i="18"/>
  <c r="K36" i="18"/>
  <c r="J36" i="18"/>
  <c r="K45" i="18"/>
  <c r="J45" i="18"/>
  <c r="K59" i="18"/>
  <c r="J59" i="18"/>
  <c r="K72" i="18"/>
  <c r="J72" i="18"/>
  <c r="K91" i="18"/>
  <c r="J91" i="18"/>
  <c r="K112" i="18"/>
  <c r="J112" i="18"/>
  <c r="K122" i="18"/>
  <c r="J122" i="18"/>
  <c r="K129" i="18"/>
  <c r="J129" i="18"/>
  <c r="K144" i="18"/>
  <c r="J144" i="18"/>
  <c r="K161" i="18"/>
  <c r="J161" i="18"/>
  <c r="K174" i="18"/>
  <c r="J174" i="18"/>
  <c r="K206" i="18"/>
  <c r="J206" i="18"/>
  <c r="K228" i="18"/>
  <c r="J228" i="18"/>
  <c r="K241" i="18"/>
  <c r="J241" i="18"/>
  <c r="J261" i="18"/>
  <c r="K261" i="18"/>
  <c r="K270" i="18"/>
  <c r="J270" i="18"/>
  <c r="K279" i="18"/>
  <c r="J279" i="18"/>
  <c r="K302" i="18"/>
  <c r="J302" i="18"/>
  <c r="K314" i="18"/>
  <c r="J314" i="18"/>
  <c r="J323" i="18"/>
  <c r="K323" i="18"/>
  <c r="K342" i="18"/>
  <c r="J342" i="18"/>
  <c r="K359" i="18"/>
  <c r="J359" i="18"/>
  <c r="J368" i="18"/>
  <c r="K368" i="18"/>
  <c r="K377" i="18"/>
  <c r="J377" i="18"/>
  <c r="K403" i="18"/>
  <c r="J403" i="18"/>
  <c r="J416" i="18"/>
  <c r="K416" i="18"/>
  <c r="J433" i="18"/>
  <c r="K433" i="18"/>
  <c r="J451" i="18"/>
  <c r="K451" i="18"/>
  <c r="K463" i="18"/>
  <c r="J463" i="18"/>
  <c r="K476" i="18"/>
  <c r="J476" i="18"/>
  <c r="K485" i="18"/>
  <c r="J485" i="18"/>
  <c r="K508" i="18"/>
  <c r="J508" i="18"/>
  <c r="J520" i="18"/>
  <c r="K520" i="18"/>
  <c r="K532" i="18"/>
  <c r="J532" i="18"/>
  <c r="C546" i="18"/>
  <c r="C545" i="18" s="1"/>
  <c r="K547" i="18"/>
  <c r="J547" i="18"/>
  <c r="K563" i="18"/>
  <c r="J563" i="18"/>
  <c r="K583" i="18"/>
  <c r="J583" i="18"/>
  <c r="K600" i="18"/>
  <c r="J600" i="18"/>
  <c r="K616" i="18"/>
  <c r="J616" i="18"/>
  <c r="K629" i="18"/>
  <c r="J629" i="18"/>
  <c r="J646" i="18"/>
  <c r="K646" i="18"/>
  <c r="J665" i="18"/>
  <c r="K665" i="18"/>
  <c r="J674" i="18"/>
  <c r="K674" i="18"/>
  <c r="J685" i="18"/>
  <c r="K685" i="18"/>
  <c r="J696" i="18"/>
  <c r="K696" i="18"/>
  <c r="K709" i="18"/>
  <c r="J709" i="18"/>
  <c r="C716" i="18"/>
  <c r="K717" i="18"/>
  <c r="K728" i="18"/>
  <c r="J728" i="18"/>
  <c r="C14" i="18"/>
  <c r="K15" i="18"/>
  <c r="J15" i="18"/>
  <c r="J20" i="18"/>
  <c r="C25" i="18"/>
  <c r="K26" i="18"/>
  <c r="J26" i="18"/>
  <c r="J41" i="18"/>
  <c r="K41" i="18"/>
  <c r="J61" i="18"/>
  <c r="K61" i="18"/>
  <c r="J79" i="18"/>
  <c r="K79" i="18"/>
  <c r="K93" i="18"/>
  <c r="J93" i="18"/>
  <c r="K115" i="18"/>
  <c r="J115" i="18"/>
  <c r="J133" i="18"/>
  <c r="K133" i="18"/>
  <c r="J146" i="18"/>
  <c r="K146" i="18"/>
  <c r="K153" i="18"/>
  <c r="J153" i="18"/>
  <c r="K175" i="18"/>
  <c r="J175" i="18"/>
  <c r="K221" i="18"/>
  <c r="J221" i="18"/>
  <c r="K232" i="18"/>
  <c r="J232" i="18"/>
  <c r="K245" i="18"/>
  <c r="J245" i="18"/>
  <c r="J251" i="18"/>
  <c r="K251" i="18"/>
  <c r="K274" i="18"/>
  <c r="J274" i="18"/>
  <c r="K284" i="18"/>
  <c r="J284" i="18"/>
  <c r="K293" i="18"/>
  <c r="J293" i="18"/>
  <c r="K318" i="18"/>
  <c r="J318" i="18"/>
  <c r="K328" i="18"/>
  <c r="J328" i="18"/>
  <c r="K334" i="18"/>
  <c r="J334" i="18"/>
  <c r="K344" i="18"/>
  <c r="J344" i="18"/>
  <c r="K373" i="18"/>
  <c r="J373" i="18"/>
  <c r="K381" i="18"/>
  <c r="J381" i="18"/>
  <c r="J390" i="18"/>
  <c r="K390" i="18"/>
  <c r="K396" i="18"/>
  <c r="J396" i="18"/>
  <c r="J404" i="18"/>
  <c r="K404" i="18"/>
  <c r="J419" i="18"/>
  <c r="K419" i="18"/>
  <c r="J428" i="18"/>
  <c r="K428" i="18"/>
  <c r="K442" i="18"/>
  <c r="J442" i="18"/>
  <c r="J471" i="18"/>
  <c r="K471" i="18"/>
  <c r="K481" i="18"/>
  <c r="J481" i="18"/>
  <c r="K512" i="18"/>
  <c r="J512" i="18"/>
  <c r="K522" i="18"/>
  <c r="J522" i="18"/>
  <c r="J549" i="18"/>
  <c r="K549" i="18"/>
  <c r="K565" i="18"/>
  <c r="J565" i="18"/>
  <c r="J575" i="18"/>
  <c r="K575" i="18"/>
  <c r="K584" i="18"/>
  <c r="J584" i="18"/>
  <c r="K604" i="18"/>
  <c r="J604" i="18"/>
  <c r="K620" i="18"/>
  <c r="J620" i="18"/>
  <c r="K634" i="18"/>
  <c r="J634" i="18"/>
  <c r="K676" i="18"/>
  <c r="J676" i="18"/>
  <c r="J686" i="18"/>
  <c r="K686" i="18"/>
  <c r="K698" i="18"/>
  <c r="J698" i="18"/>
  <c r="K710" i="18"/>
  <c r="J710" i="18"/>
  <c r="J730" i="18"/>
  <c r="K730" i="18"/>
  <c r="J182" i="18"/>
  <c r="J717" i="18"/>
  <c r="K28" i="18"/>
  <c r="J28" i="18"/>
  <c r="K50" i="18"/>
  <c r="J50" i="18"/>
  <c r="K81" i="18"/>
  <c r="J81" i="18"/>
  <c r="K103" i="18"/>
  <c r="J103" i="18"/>
  <c r="K117" i="18"/>
  <c r="J117" i="18"/>
  <c r="K126" i="18"/>
  <c r="J126" i="18"/>
  <c r="K136" i="18"/>
  <c r="J136" i="18"/>
  <c r="K148" i="18"/>
  <c r="J148" i="18"/>
  <c r="K157" i="18"/>
  <c r="J157" i="18"/>
  <c r="K164" i="18"/>
  <c r="J164" i="18"/>
  <c r="K178" i="18"/>
  <c r="J178" i="18"/>
  <c r="K187" i="18"/>
  <c r="J187" i="18"/>
  <c r="J195" i="18"/>
  <c r="K195" i="18"/>
  <c r="J213" i="18"/>
  <c r="K213" i="18"/>
  <c r="J224" i="18"/>
  <c r="K224" i="18"/>
  <c r="K238" i="18"/>
  <c r="J238" i="18"/>
  <c r="K247" i="18"/>
  <c r="J247" i="18"/>
  <c r="K256" i="18"/>
  <c r="J256" i="18"/>
  <c r="C264" i="18"/>
  <c r="C263" i="18" s="1"/>
  <c r="K265" i="18"/>
  <c r="J265" i="18"/>
  <c r="K298" i="18"/>
  <c r="J298" i="18"/>
  <c r="C306" i="18"/>
  <c r="C305" i="18" s="1"/>
  <c r="K307" i="18"/>
  <c r="J307" i="18"/>
  <c r="J330" i="18"/>
  <c r="K330" i="18"/>
  <c r="J339" i="18"/>
  <c r="K339" i="18"/>
  <c r="K348" i="18"/>
  <c r="J348" i="18"/>
  <c r="J354" i="18"/>
  <c r="K354" i="18"/>
  <c r="K386" i="18"/>
  <c r="J386" i="18"/>
  <c r="J392" i="18"/>
  <c r="K392" i="18"/>
  <c r="K408" i="18"/>
  <c r="J408" i="18"/>
  <c r="K447" i="18"/>
  <c r="J447" i="18"/>
  <c r="J455" i="18"/>
  <c r="K455" i="18"/>
  <c r="C466" i="18"/>
  <c r="C465" i="18" s="1"/>
  <c r="J467" i="18"/>
  <c r="K467" i="18"/>
  <c r="K490" i="18"/>
  <c r="J490" i="18"/>
  <c r="K499" i="18"/>
  <c r="J499" i="18"/>
  <c r="C526" i="18"/>
  <c r="K527" i="18"/>
  <c r="J527" i="18"/>
  <c r="J542" i="18"/>
  <c r="K542" i="18"/>
  <c r="J553" i="18"/>
  <c r="K553" i="18"/>
  <c r="J567" i="18"/>
  <c r="K567" i="18"/>
  <c r="J579" i="18"/>
  <c r="K579" i="18"/>
  <c r="K592" i="18"/>
  <c r="J592" i="18"/>
  <c r="K608" i="18"/>
  <c r="J608" i="18"/>
  <c r="K622" i="18"/>
  <c r="J622" i="18"/>
  <c r="K638" i="18"/>
  <c r="J638" i="18"/>
  <c r="K649" i="18"/>
  <c r="J649" i="18"/>
  <c r="G654" i="18"/>
  <c r="I667" i="18"/>
  <c r="K667" i="18" s="1"/>
  <c r="J678" i="18"/>
  <c r="K678" i="18"/>
  <c r="J689" i="18"/>
  <c r="K689" i="18"/>
  <c r="C695" i="18"/>
  <c r="K700" i="18"/>
  <c r="J700" i="18"/>
  <c r="K712" i="18"/>
  <c r="J712" i="18"/>
  <c r="K723" i="18"/>
  <c r="J723" i="18"/>
  <c r="K732" i="18"/>
  <c r="J732" i="18"/>
  <c r="K483" i="18"/>
  <c r="J483" i="18"/>
  <c r="I458" i="18"/>
  <c r="F457" i="18"/>
  <c r="I457" i="18" s="1"/>
  <c r="K535" i="18"/>
  <c r="J535" i="18"/>
  <c r="K249" i="18"/>
  <c r="J249" i="18"/>
  <c r="K181" i="18"/>
  <c r="J181" i="18"/>
  <c r="I590" i="18"/>
  <c r="F589" i="18"/>
  <c r="K362" i="18"/>
  <c r="J362" i="18"/>
  <c r="K352" i="18"/>
  <c r="J352" i="18"/>
  <c r="K422" i="18"/>
  <c r="J422" i="18"/>
  <c r="F336" i="18"/>
  <c r="I336" i="18" s="1"/>
  <c r="I337" i="18"/>
  <c r="K43" i="18"/>
  <c r="J43" i="18"/>
  <c r="I399" i="18"/>
  <c r="F398" i="18"/>
  <c r="I398" i="18" s="1"/>
  <c r="K389" i="18"/>
  <c r="J389" i="18"/>
  <c r="K322" i="18"/>
  <c r="J322" i="18"/>
  <c r="K292" i="18"/>
  <c r="J292" i="18"/>
  <c r="F192" i="18"/>
  <c r="I192" i="18" s="1"/>
  <c r="I193" i="18"/>
  <c r="K333" i="18"/>
  <c r="J333" i="18"/>
  <c r="K436" i="18"/>
  <c r="J436" i="18"/>
  <c r="K301" i="18"/>
  <c r="J301" i="18"/>
  <c r="F85" i="18"/>
  <c r="I85" i="18" s="1"/>
  <c r="I86" i="18"/>
  <c r="K545" i="18"/>
  <c r="J545" i="18"/>
  <c r="K263" i="18"/>
  <c r="J263" i="18"/>
  <c r="I371" i="18"/>
  <c r="F370" i="18"/>
  <c r="I370" i="18" s="1"/>
  <c r="K220" i="18"/>
  <c r="J220" i="18"/>
  <c r="K375" i="18"/>
  <c r="J375" i="18"/>
  <c r="K44" i="18"/>
  <c r="J44" i="18"/>
  <c r="F304" i="18"/>
  <c r="I304" i="18" s="1"/>
  <c r="I310" i="18"/>
  <c r="K400" i="18"/>
  <c r="J400" i="18"/>
  <c r="K541" i="18"/>
  <c r="J541" i="18"/>
  <c r="K388" i="18"/>
  <c r="J388" i="18"/>
  <c r="K152" i="18"/>
  <c r="J152" i="18"/>
  <c r="I357" i="18"/>
  <c r="F356" i="18"/>
  <c r="I356" i="18" s="1"/>
  <c r="I277" i="18"/>
  <c r="F276" i="18"/>
  <c r="I276" i="18" s="1"/>
  <c r="K497" i="18"/>
  <c r="J497" i="18"/>
  <c r="K394" i="18"/>
  <c r="J394" i="18"/>
  <c r="I426" i="18"/>
  <c r="F425" i="18"/>
  <c r="I425" i="18" s="1"/>
  <c r="K66" i="18"/>
  <c r="J66" i="18"/>
  <c r="K465" i="18"/>
  <c r="J465" i="18"/>
  <c r="K546" i="18"/>
  <c r="J546" i="18"/>
  <c r="K264" i="18"/>
  <c r="J264" i="18"/>
  <c r="K125" i="18"/>
  <c r="J125" i="18"/>
  <c r="K376" i="18"/>
  <c r="J376" i="18"/>
  <c r="K454" i="18"/>
  <c r="J454" i="18"/>
  <c r="I540" i="18"/>
  <c r="F539" i="18"/>
  <c r="I539" i="18" s="1"/>
  <c r="K358" i="18"/>
  <c r="J358" i="18"/>
  <c r="I384" i="18"/>
  <c r="F383" i="18"/>
  <c r="I383" i="18" s="1"/>
  <c r="I321" i="18"/>
  <c r="F320" i="18"/>
  <c r="I320" i="18" s="1"/>
  <c r="I291" i="18"/>
  <c r="F290" i="18"/>
  <c r="I290" i="18" s="1"/>
  <c r="F439" i="18"/>
  <c r="I439" i="18" s="1"/>
  <c r="I445" i="18"/>
  <c r="K194" i="18"/>
  <c r="J194" i="18"/>
  <c r="K332" i="18"/>
  <c r="J332" i="18"/>
  <c r="K435" i="18"/>
  <c r="J435" i="18"/>
  <c r="F11" i="18"/>
  <c r="I23" i="18"/>
  <c r="K287" i="18"/>
  <c r="J287" i="18"/>
  <c r="K347" i="18"/>
  <c r="J347" i="18"/>
  <c r="F572" i="18"/>
  <c r="I572" i="18" s="1"/>
  <c r="I573" i="18"/>
  <c r="K489" i="18"/>
  <c r="J489" i="18"/>
  <c r="K441" i="18"/>
  <c r="J441" i="18"/>
  <c r="K432" i="18"/>
  <c r="J432" i="18"/>
  <c r="F556" i="18"/>
  <c r="I557" i="18"/>
  <c r="F514" i="18"/>
  <c r="I514" i="18" s="1"/>
  <c r="I515" i="18"/>
  <c r="K526" i="18"/>
  <c r="J526" i="18"/>
  <c r="K470" i="18"/>
  <c r="J470" i="18"/>
  <c r="I474" i="18"/>
  <c r="F473" i="18"/>
  <c r="I473" i="18" s="1"/>
  <c r="K305" i="18"/>
  <c r="J305" i="18"/>
  <c r="K475" i="18"/>
  <c r="J475" i="18"/>
  <c r="K484" i="18"/>
  <c r="J484" i="18"/>
  <c r="K278" i="18"/>
  <c r="J278" i="18"/>
  <c r="K306" i="18"/>
  <c r="J306" i="18"/>
  <c r="K498" i="18"/>
  <c r="J498" i="18"/>
  <c r="K160" i="18"/>
  <c r="J160" i="18"/>
  <c r="K395" i="18"/>
  <c r="J395" i="18"/>
  <c r="K536" i="18"/>
  <c r="J536" i="18"/>
  <c r="K427" i="18"/>
  <c r="J427" i="18"/>
  <c r="K250" i="18"/>
  <c r="J250" i="18"/>
  <c r="F235" i="18"/>
  <c r="I236" i="18"/>
  <c r="K363" i="18"/>
  <c r="J363" i="18"/>
  <c r="K353" i="18"/>
  <c r="J353" i="18"/>
  <c r="K466" i="18"/>
  <c r="J466" i="18"/>
  <c r="I110" i="18"/>
  <c r="K346" i="18"/>
  <c r="J346" i="18"/>
  <c r="I32" i="18"/>
  <c r="F31" i="18"/>
  <c r="K574" i="18"/>
  <c r="J574" i="18"/>
  <c r="I488" i="18"/>
  <c r="F487" i="18"/>
  <c r="I487" i="18" s="1"/>
  <c r="I502" i="18"/>
  <c r="F501" i="18"/>
  <c r="I501" i="18" s="1"/>
  <c r="K431" i="18"/>
  <c r="J431" i="18"/>
  <c r="K558" i="18"/>
  <c r="J558" i="18"/>
  <c r="I254" i="18"/>
  <c r="F253" i="18"/>
  <c r="I253" i="18" s="1"/>
  <c r="K516" i="18"/>
  <c r="J516" i="18"/>
  <c r="K469" i="18"/>
  <c r="J469" i="18"/>
  <c r="C71" i="18"/>
  <c r="C124" i="18"/>
  <c r="K124" i="18" s="1"/>
  <c r="C180" i="18"/>
  <c r="J180" i="18" s="1"/>
  <c r="C192" i="18"/>
  <c r="C372" i="18"/>
  <c r="K372" i="18" s="1"/>
  <c r="C407" i="18"/>
  <c r="K407" i="18" s="1"/>
  <c r="C440" i="18"/>
  <c r="K440" i="18" s="1"/>
  <c r="C33" i="18"/>
  <c r="K33" i="18" s="1"/>
  <c r="C102" i="18"/>
  <c r="C132" i="18"/>
  <c r="K132" i="18" s="1"/>
  <c r="C143" i="18"/>
  <c r="C159" i="18"/>
  <c r="K159" i="18" s="1"/>
  <c r="C237" i="18"/>
  <c r="K237" i="18" s="1"/>
  <c r="C283" i="18"/>
  <c r="K283" i="18" s="1"/>
  <c r="C300" i="18"/>
  <c r="K300" i="18" s="1"/>
  <c r="C357" i="18"/>
  <c r="C367" i="18"/>
  <c r="K367" i="18" s="1"/>
  <c r="C385" i="18"/>
  <c r="K385" i="18" s="1"/>
  <c r="C421" i="18"/>
  <c r="K421" i="18" s="1"/>
  <c r="C426" i="18"/>
  <c r="C121" i="18"/>
  <c r="C139" i="18"/>
  <c r="K139" i="18" s="1"/>
  <c r="C167" i="18"/>
  <c r="K167" i="18" s="1"/>
  <c r="C255" i="18"/>
  <c r="C286" i="18"/>
  <c r="K286" i="18" s="1"/>
  <c r="C291" i="18"/>
  <c r="C317" i="18"/>
  <c r="K317" i="18" s="1"/>
  <c r="C338" i="18"/>
  <c r="K338" i="18" s="1"/>
  <c r="C380" i="18"/>
  <c r="K380" i="18" s="1"/>
  <c r="C453" i="18"/>
  <c r="K453" i="18" s="1"/>
  <c r="C507" i="18"/>
  <c r="K507" i="18" s="1"/>
  <c r="C87" i="18"/>
  <c r="C114" i="18"/>
  <c r="C110" i="18" s="1"/>
  <c r="C156" i="18"/>
  <c r="C177" i="18"/>
  <c r="C231" i="18"/>
  <c r="C244" i="18"/>
  <c r="K244" i="18" s="1"/>
  <c r="C258" i="18"/>
  <c r="K258" i="18" s="1"/>
  <c r="C297" i="18"/>
  <c r="K297" i="18" s="1"/>
  <c r="C327" i="18"/>
  <c r="K327" i="18" s="1"/>
  <c r="C273" i="18"/>
  <c r="K273" i="18" s="1"/>
  <c r="C446" i="18"/>
  <c r="K446" i="18" s="1"/>
  <c r="C494" i="18"/>
  <c r="J494" i="18" s="1"/>
  <c r="C90" i="18"/>
  <c r="C135" i="18"/>
  <c r="C311" i="18"/>
  <c r="K311" i="18" s="1"/>
  <c r="C399" i="18"/>
  <c r="C480" i="18"/>
  <c r="K480" i="18" s="1"/>
  <c r="C488" i="18"/>
  <c r="C654" i="18"/>
  <c r="C519" i="18"/>
  <c r="C515" i="18" s="1"/>
  <c r="C525" i="18"/>
  <c r="K525" i="18" s="1"/>
  <c r="C673" i="18"/>
  <c r="C725" i="18"/>
  <c r="C503" i="18"/>
  <c r="K503" i="18" s="1"/>
  <c r="C552" i="18"/>
  <c r="K552" i="18" s="1"/>
  <c r="C578" i="18"/>
  <c r="C591" i="18"/>
  <c r="K591" i="18" s="1"/>
  <c r="C633" i="18"/>
  <c r="C459" i="18"/>
  <c r="J459" i="18" s="1"/>
  <c r="C511" i="18"/>
  <c r="K511" i="18" s="1"/>
  <c r="C562" i="18"/>
  <c r="C107" i="17"/>
  <c r="C8" i="17"/>
  <c r="C7" i="17" s="1"/>
  <c r="C276" i="17"/>
  <c r="C277" i="17"/>
  <c r="C278" i="17"/>
  <c r="C279" i="17"/>
  <c r="C282" i="17"/>
  <c r="C283" i="17"/>
  <c r="C284" i="17"/>
  <c r="C286" i="17"/>
  <c r="C287" i="17"/>
  <c r="C288" i="17"/>
  <c r="C290" i="17"/>
  <c r="C291" i="17"/>
  <c r="C292" i="17"/>
  <c r="C293" i="17"/>
  <c r="C296" i="17"/>
  <c r="C297" i="17"/>
  <c r="C298" i="17"/>
  <c r="C300" i="17"/>
  <c r="C301" i="17"/>
  <c r="C302" i="17"/>
  <c r="C304" i="17"/>
  <c r="C305" i="17"/>
  <c r="C306" i="17"/>
  <c r="C307" i="17"/>
  <c r="C310" i="17"/>
  <c r="C311" i="17"/>
  <c r="C312" i="17"/>
  <c r="C314" i="17"/>
  <c r="C316" i="17"/>
  <c r="C317" i="17"/>
  <c r="C318" i="17"/>
  <c r="C320" i="17"/>
  <c r="C323" i="17"/>
  <c r="C327" i="17"/>
  <c r="C322" i="17"/>
  <c r="C321" i="17" s="1"/>
  <c r="C328" i="17"/>
  <c r="C330" i="17"/>
  <c r="C332" i="17"/>
  <c r="C333" i="17"/>
  <c r="C336" i="17"/>
  <c r="C337" i="17"/>
  <c r="C338" i="17"/>
  <c r="C334" i="17"/>
  <c r="C341" i="17"/>
  <c r="C339" i="17"/>
  <c r="C342" i="17"/>
  <c r="C344" i="17"/>
  <c r="C346" i="17"/>
  <c r="C347" i="17"/>
  <c r="C348" i="17"/>
  <c r="C350" i="17"/>
  <c r="C352" i="17"/>
  <c r="C353" i="17"/>
  <c r="C354" i="17"/>
  <c r="C357" i="17"/>
  <c r="C358" i="17"/>
  <c r="C359" i="17"/>
  <c r="C362" i="17"/>
  <c r="C363" i="17"/>
  <c r="C364" i="17"/>
  <c r="C366" i="17"/>
  <c r="C367" i="17"/>
  <c r="C368" i="17"/>
  <c r="C370" i="17"/>
  <c r="C371" i="17"/>
  <c r="C372" i="17"/>
  <c r="C373" i="17"/>
  <c r="C375" i="17"/>
  <c r="C376" i="17"/>
  <c r="C377" i="17"/>
  <c r="C379" i="17"/>
  <c r="C380" i="17"/>
  <c r="C381" i="17"/>
  <c r="C383" i="17"/>
  <c r="C389" i="17"/>
  <c r="C384" i="17"/>
  <c r="C385" i="17"/>
  <c r="C386" i="17"/>
  <c r="C388" i="17"/>
  <c r="C390" i="17"/>
  <c r="C392" i="17"/>
  <c r="C394" i="17"/>
  <c r="C395" i="17"/>
  <c r="C396" i="17"/>
  <c r="C398" i="17"/>
  <c r="C399" i="17"/>
  <c r="C400" i="17"/>
  <c r="C401" i="17"/>
  <c r="C403" i="17"/>
  <c r="C404" i="17"/>
  <c r="C406" i="17"/>
  <c r="C407" i="17"/>
  <c r="C408" i="17"/>
  <c r="C411" i="17"/>
  <c r="C416" i="17"/>
  <c r="C419" i="17"/>
  <c r="C421" i="17"/>
  <c r="C422" i="17"/>
  <c r="C423" i="17"/>
  <c r="C425" i="17"/>
  <c r="C426" i="17"/>
  <c r="C427" i="17"/>
  <c r="C428" i="17"/>
  <c r="C431" i="17"/>
  <c r="C432" i="17"/>
  <c r="C433" i="17"/>
  <c r="C435" i="17"/>
  <c r="C436" i="17"/>
  <c r="C437" i="17"/>
  <c r="C439" i="17"/>
  <c r="C440" i="17"/>
  <c r="C441" i="17"/>
  <c r="C442" i="17"/>
  <c r="C445" i="17"/>
  <c r="C446" i="17"/>
  <c r="C447" i="17"/>
  <c r="C449" i="17"/>
  <c r="C451" i="17"/>
  <c r="C453" i="17"/>
  <c r="C454" i="17"/>
  <c r="C455" i="17"/>
  <c r="C457" i="17"/>
  <c r="C458" i="17"/>
  <c r="C459" i="17"/>
  <c r="C460" i="17"/>
  <c r="C463" i="17"/>
  <c r="C465" i="17"/>
  <c r="C466" i="17"/>
  <c r="C467" i="17"/>
  <c r="C469" i="17"/>
  <c r="C470" i="17"/>
  <c r="C471" i="17"/>
  <c r="C473" i="17"/>
  <c r="C474" i="17"/>
  <c r="C475" i="17"/>
  <c r="C476" i="17"/>
  <c r="C479" i="17"/>
  <c r="C480" i="17"/>
  <c r="C481" i="17"/>
  <c r="C483" i="17"/>
  <c r="C484" i="17"/>
  <c r="C485" i="17"/>
  <c r="C487" i="17"/>
  <c r="C488" i="17"/>
  <c r="C489" i="17"/>
  <c r="C490" i="17"/>
  <c r="C493" i="17"/>
  <c r="C494" i="17"/>
  <c r="C495" i="17"/>
  <c r="C497" i="17"/>
  <c r="C498" i="17"/>
  <c r="C499" i="17"/>
  <c r="C501" i="17"/>
  <c r="C502" i="17"/>
  <c r="C503" i="17"/>
  <c r="C504" i="17"/>
  <c r="C506" i="17"/>
  <c r="C507" i="17"/>
  <c r="C508" i="17"/>
  <c r="C510" i="17"/>
  <c r="C511" i="17"/>
  <c r="C512" i="17"/>
  <c r="C514" i="17"/>
  <c r="C515" i="17"/>
  <c r="C516" i="17"/>
  <c r="C517" i="17"/>
  <c r="C519" i="17"/>
  <c r="C520" i="17"/>
  <c r="C522" i="17"/>
  <c r="C525" i="17"/>
  <c r="C526" i="17"/>
  <c r="C527" i="17"/>
  <c r="C529" i="17"/>
  <c r="C532" i="17"/>
  <c r="C535" i="17"/>
  <c r="C536" i="17"/>
  <c r="C537" i="17"/>
  <c r="C539" i="17"/>
  <c r="C540" i="17"/>
  <c r="C541" i="17"/>
  <c r="C542" i="17"/>
  <c r="C545" i="17"/>
  <c r="C547" i="17"/>
  <c r="C549" i="17"/>
  <c r="C551" i="17"/>
  <c r="C552" i="17"/>
  <c r="C553" i="17"/>
  <c r="C555" i="17"/>
  <c r="C556" i="17"/>
  <c r="C557" i="17"/>
  <c r="C558" i="17"/>
  <c r="C559" i="17"/>
  <c r="C562" i="17"/>
  <c r="C563" i="17"/>
  <c r="C565" i="17"/>
  <c r="C567" i="17"/>
  <c r="C569" i="17"/>
  <c r="C570" i="17"/>
  <c r="C572" i="17"/>
  <c r="C573" i="17"/>
  <c r="C574" i="17"/>
  <c r="C575" i="17"/>
  <c r="C578" i="17"/>
  <c r="C579" i="17"/>
  <c r="C581" i="17"/>
  <c r="C583" i="17"/>
  <c r="C584" i="17"/>
  <c r="C586" i="17"/>
  <c r="C587" i="17"/>
  <c r="C588" i="17"/>
  <c r="C589" i="17"/>
  <c r="C590" i="17"/>
  <c r="C591" i="17"/>
  <c r="C592" i="17"/>
  <c r="C596" i="17"/>
  <c r="C600" i="17"/>
  <c r="C604" i="17"/>
  <c r="C608" i="17"/>
  <c r="C612" i="17"/>
  <c r="C616" i="17"/>
  <c r="C620" i="17"/>
  <c r="C622" i="17"/>
  <c r="C624" i="17"/>
  <c r="C628" i="17"/>
  <c r="C629" i="17"/>
  <c r="C633" i="17"/>
  <c r="C634" i="17"/>
  <c r="I8" i="19" l="1"/>
  <c r="K9" i="19"/>
  <c r="J9" i="19"/>
  <c r="J525" i="18"/>
  <c r="J286" i="18"/>
  <c r="J380" i="18"/>
  <c r="J407" i="18"/>
  <c r="J258" i="18"/>
  <c r="J167" i="18"/>
  <c r="J17" i="18"/>
  <c r="J667" i="18"/>
  <c r="F109" i="18"/>
  <c r="K578" i="18"/>
  <c r="J578" i="18"/>
  <c r="J725" i="18"/>
  <c r="K725" i="18"/>
  <c r="K156" i="18"/>
  <c r="J156" i="18"/>
  <c r="K143" i="18"/>
  <c r="J143" i="18"/>
  <c r="K180" i="18"/>
  <c r="K494" i="18"/>
  <c r="K459" i="18"/>
  <c r="J507" i="18"/>
  <c r="J367" i="18"/>
  <c r="J114" i="18"/>
  <c r="J300" i="18"/>
  <c r="J511" i="18"/>
  <c r="J132" i="18"/>
  <c r="J453" i="18"/>
  <c r="J124" i="18"/>
  <c r="J421" i="18"/>
  <c r="J385" i="18"/>
  <c r="J311" i="18"/>
  <c r="J372" i="18"/>
  <c r="J237" i="18"/>
  <c r="K703" i="18"/>
  <c r="J703" i="18"/>
  <c r="K569" i="18"/>
  <c r="J569" i="18"/>
  <c r="J673" i="18"/>
  <c r="K673" i="18"/>
  <c r="K135" i="18"/>
  <c r="J135" i="18"/>
  <c r="J440" i="18"/>
  <c r="J297" i="18"/>
  <c r="J591" i="18"/>
  <c r="J283" i="18"/>
  <c r="J244" i="18"/>
  <c r="K114" i="18"/>
  <c r="G653" i="18"/>
  <c r="I654" i="18"/>
  <c r="K654" i="18" s="1"/>
  <c r="K680" i="18"/>
  <c r="J680" i="18"/>
  <c r="G13" i="18"/>
  <c r="I14" i="18"/>
  <c r="K14" i="18" s="1"/>
  <c r="K633" i="18"/>
  <c r="J633" i="18"/>
  <c r="J90" i="18"/>
  <c r="K90" i="18"/>
  <c r="K231" i="18"/>
  <c r="J231" i="18"/>
  <c r="J121" i="18"/>
  <c r="K121" i="18"/>
  <c r="J102" i="18"/>
  <c r="K102" i="18"/>
  <c r="J503" i="18"/>
  <c r="J273" i="18"/>
  <c r="J33" i="18"/>
  <c r="J317" i="18"/>
  <c r="J338" i="18"/>
  <c r="J139" i="18"/>
  <c r="J552" i="18"/>
  <c r="J327" i="18"/>
  <c r="J446" i="18"/>
  <c r="J480" i="18"/>
  <c r="J159" i="18"/>
  <c r="K25" i="18"/>
  <c r="J25" i="18"/>
  <c r="C24" i="18"/>
  <c r="C13" i="18"/>
  <c r="K716" i="18"/>
  <c r="J716" i="18"/>
  <c r="K562" i="18"/>
  <c r="J562" i="18"/>
  <c r="K519" i="18"/>
  <c r="J519" i="18"/>
  <c r="J177" i="18"/>
  <c r="K177" i="18"/>
  <c r="J87" i="18"/>
  <c r="K87" i="18"/>
  <c r="C254" i="18"/>
  <c r="J254" i="18" s="1"/>
  <c r="K255" i="18"/>
  <c r="J255" i="18"/>
  <c r="K71" i="18"/>
  <c r="J71" i="18"/>
  <c r="J695" i="18"/>
  <c r="K695" i="18"/>
  <c r="F108" i="18"/>
  <c r="I109" i="18"/>
  <c r="K488" i="18"/>
  <c r="J488" i="18"/>
  <c r="K110" i="18"/>
  <c r="J110" i="18"/>
  <c r="I235" i="18"/>
  <c r="F234" i="18"/>
  <c r="I234" i="18" s="1"/>
  <c r="K474" i="18"/>
  <c r="J474" i="18"/>
  <c r="K540" i="18"/>
  <c r="J540" i="18"/>
  <c r="K277" i="18"/>
  <c r="J277" i="18"/>
  <c r="K192" i="18"/>
  <c r="J192" i="18"/>
  <c r="J291" i="18"/>
  <c r="K291" i="18"/>
  <c r="K193" i="18"/>
  <c r="J193" i="18"/>
  <c r="F30" i="18"/>
  <c r="I31" i="18"/>
  <c r="K515" i="18"/>
  <c r="J515" i="18"/>
  <c r="K321" i="18"/>
  <c r="J321" i="18"/>
  <c r="F588" i="18"/>
  <c r="I556" i="18"/>
  <c r="F555" i="18"/>
  <c r="I555" i="18" s="1"/>
  <c r="K426" i="18"/>
  <c r="J426" i="18"/>
  <c r="K357" i="18"/>
  <c r="J357" i="18"/>
  <c r="K399" i="18"/>
  <c r="J399" i="18"/>
  <c r="C551" i="18"/>
  <c r="C493" i="18"/>
  <c r="C272" i="18"/>
  <c r="C243" i="18"/>
  <c r="C282" i="18"/>
  <c r="C628" i="18"/>
  <c r="C514" i="18"/>
  <c r="K514" i="18" s="1"/>
  <c r="C653" i="18"/>
  <c r="C445" i="18"/>
  <c r="J445" i="18" s="1"/>
  <c r="C379" i="18"/>
  <c r="C32" i="18"/>
  <c r="J32" i="18" s="1"/>
  <c r="C557" i="18"/>
  <c r="J557" i="18" s="1"/>
  <c r="C510" i="18"/>
  <c r="C296" i="18"/>
  <c r="C151" i="18"/>
  <c r="C337" i="18"/>
  <c r="K337" i="18" s="1"/>
  <c r="C138" i="18"/>
  <c r="C425" i="18"/>
  <c r="J425" i="18" s="1"/>
  <c r="C366" i="18"/>
  <c r="C236" i="18"/>
  <c r="K236" i="18" s="1"/>
  <c r="C65" i="18"/>
  <c r="C458" i="18"/>
  <c r="J458" i="18" s="1"/>
  <c r="C573" i="18"/>
  <c r="K573" i="18" s="1"/>
  <c r="C502" i="18"/>
  <c r="K502" i="18" s="1"/>
  <c r="C479" i="18"/>
  <c r="C310" i="18"/>
  <c r="J310" i="18" s="1"/>
  <c r="C326" i="18"/>
  <c r="C86" i="18"/>
  <c r="K86" i="18" s="1"/>
  <c r="C506" i="18"/>
  <c r="C316" i="18"/>
  <c r="C166" i="18"/>
  <c r="C384" i="18"/>
  <c r="J384" i="18" s="1"/>
  <c r="C219" i="18"/>
  <c r="C131" i="18"/>
  <c r="C406" i="18"/>
  <c r="C371" i="18"/>
  <c r="J371" i="18" s="1"/>
  <c r="C638" i="17"/>
  <c r="C642" i="17"/>
  <c r="C646" i="17"/>
  <c r="C649" i="17"/>
  <c r="C648" i="17" s="1"/>
  <c r="C655" i="17"/>
  <c r="C665" i="17"/>
  <c r="C667" i="17"/>
  <c r="C674" i="17"/>
  <c r="C676" i="17"/>
  <c r="C678" i="17"/>
  <c r="C681" i="17"/>
  <c r="C680" i="17" s="1"/>
  <c r="C686" i="17"/>
  <c r="C685" i="17" s="1"/>
  <c r="C690" i="17"/>
  <c r="C689" i="17" s="1"/>
  <c r="C696" i="17"/>
  <c r="C698" i="17"/>
  <c r="C700" i="17"/>
  <c r="C704" i="17"/>
  <c r="C710" i="17"/>
  <c r="C709" i="17" s="1"/>
  <c r="C713" i="17"/>
  <c r="C712" i="17" s="1"/>
  <c r="C717" i="17"/>
  <c r="C723" i="17"/>
  <c r="C722" i="17" s="1"/>
  <c r="C726" i="17"/>
  <c r="C728" i="17"/>
  <c r="C730" i="17"/>
  <c r="C733" i="17"/>
  <c r="C732" i="17" s="1"/>
  <c r="G16" i="17"/>
  <c r="H16" i="17" s="1"/>
  <c r="G19" i="17"/>
  <c r="H19" i="17" s="1"/>
  <c r="G31" i="17"/>
  <c r="H31" i="17" s="1"/>
  <c r="G32" i="17"/>
  <c r="H32" i="17" s="1"/>
  <c r="G34" i="17"/>
  <c r="H34" i="17" s="1"/>
  <c r="G35" i="17"/>
  <c r="H35" i="17" s="1"/>
  <c r="G36" i="17"/>
  <c r="H36" i="17" s="1"/>
  <c r="G38" i="17"/>
  <c r="H38" i="17" s="1"/>
  <c r="G39" i="17"/>
  <c r="H39" i="17" s="1"/>
  <c r="G43" i="17"/>
  <c r="H43" i="17" s="1"/>
  <c r="G44" i="17"/>
  <c r="H44" i="17" s="1"/>
  <c r="G47" i="17"/>
  <c r="H47" i="17" s="1"/>
  <c r="G48" i="17"/>
  <c r="H48" i="17" s="1"/>
  <c r="G49" i="17"/>
  <c r="H49" i="17" s="1"/>
  <c r="G50" i="17"/>
  <c r="H50" i="17" s="1"/>
  <c r="G51" i="17"/>
  <c r="H51" i="17" s="1"/>
  <c r="G52" i="17"/>
  <c r="H52" i="17" s="1"/>
  <c r="G53" i="17"/>
  <c r="I53" i="17" s="1"/>
  <c r="G54" i="17"/>
  <c r="H54" i="17" s="1"/>
  <c r="G55" i="17"/>
  <c r="H55" i="17" s="1"/>
  <c r="G56" i="17"/>
  <c r="H56" i="17" s="1"/>
  <c r="G57" i="17"/>
  <c r="H57" i="17" s="1"/>
  <c r="G58" i="17"/>
  <c r="H58" i="17" s="1"/>
  <c r="G59" i="17"/>
  <c r="H59" i="17" s="1"/>
  <c r="G60" i="17"/>
  <c r="H60" i="17" s="1"/>
  <c r="G61" i="17"/>
  <c r="H61" i="17" s="1"/>
  <c r="G62" i="17"/>
  <c r="G63" i="17"/>
  <c r="H63" i="17" s="1"/>
  <c r="G64" i="17"/>
  <c r="H64" i="17" s="1"/>
  <c r="G65" i="17"/>
  <c r="H65" i="17" s="1"/>
  <c r="G66" i="17"/>
  <c r="H66" i="17" s="1"/>
  <c r="G67" i="17"/>
  <c r="H67" i="17" s="1"/>
  <c r="G68" i="17"/>
  <c r="H68" i="17" s="1"/>
  <c r="G69" i="17"/>
  <c r="H69" i="17" s="1"/>
  <c r="G70" i="17"/>
  <c r="H70" i="17" s="1"/>
  <c r="G71" i="17"/>
  <c r="H71" i="17" s="1"/>
  <c r="G72" i="17"/>
  <c r="H72" i="17" s="1"/>
  <c r="G73" i="17"/>
  <c r="I73" i="17" s="1"/>
  <c r="G74" i="17"/>
  <c r="H74" i="17" s="1"/>
  <c r="G75" i="17"/>
  <c r="H75" i="17" s="1"/>
  <c r="G76" i="17"/>
  <c r="I76" i="17" s="1"/>
  <c r="G77" i="17"/>
  <c r="H77" i="17" s="1"/>
  <c r="G78" i="17"/>
  <c r="H78" i="17" s="1"/>
  <c r="G79" i="17"/>
  <c r="H79" i="17" s="1"/>
  <c r="G80" i="17"/>
  <c r="H80" i="17" s="1"/>
  <c r="G81" i="17"/>
  <c r="H81" i="17" s="1"/>
  <c r="G82" i="17"/>
  <c r="H82" i="17" s="1"/>
  <c r="G83" i="17"/>
  <c r="H83" i="17" s="1"/>
  <c r="G84" i="17"/>
  <c r="H84" i="17" s="1"/>
  <c r="G85" i="17"/>
  <c r="H85" i="17" s="1"/>
  <c r="G86" i="17"/>
  <c r="H86" i="17" s="1"/>
  <c r="G87" i="17"/>
  <c r="H87" i="17" s="1"/>
  <c r="G88" i="17"/>
  <c r="H88" i="17" s="1"/>
  <c r="G89" i="17"/>
  <c r="H89" i="17" s="1"/>
  <c r="G90" i="17"/>
  <c r="H90" i="17" s="1"/>
  <c r="G91" i="17"/>
  <c r="H91" i="17" s="1"/>
  <c r="G92" i="17"/>
  <c r="H92" i="17" s="1"/>
  <c r="G93" i="17"/>
  <c r="I93" i="17" s="1"/>
  <c r="G94" i="17"/>
  <c r="H94" i="17" s="1"/>
  <c r="G95" i="17"/>
  <c r="H95" i="17" s="1"/>
  <c r="G96" i="17"/>
  <c r="H96" i="17" s="1"/>
  <c r="G100" i="17"/>
  <c r="H100" i="17" s="1"/>
  <c r="G101" i="17"/>
  <c r="H101" i="17" s="1"/>
  <c r="G102" i="17"/>
  <c r="G103" i="17"/>
  <c r="H103" i="17" s="1"/>
  <c r="G104" i="17"/>
  <c r="H104" i="17" s="1"/>
  <c r="G105" i="17"/>
  <c r="G106" i="17"/>
  <c r="H106" i="17" s="1"/>
  <c r="G107" i="17"/>
  <c r="H107" i="17" s="1"/>
  <c r="G108" i="17"/>
  <c r="H108" i="17" s="1"/>
  <c r="G109" i="17"/>
  <c r="H109" i="17" s="1"/>
  <c r="G110" i="17"/>
  <c r="H110" i="17" s="1"/>
  <c r="G111" i="17"/>
  <c r="H111" i="17" s="1"/>
  <c r="G112" i="17"/>
  <c r="G113" i="17"/>
  <c r="H113" i="17" s="1"/>
  <c r="G114" i="17"/>
  <c r="H114" i="17" s="1"/>
  <c r="G115" i="17"/>
  <c r="G116" i="17"/>
  <c r="I116" i="17" s="1"/>
  <c r="G117" i="17"/>
  <c r="H117" i="17" s="1"/>
  <c r="G118" i="17"/>
  <c r="H118" i="17" s="1"/>
  <c r="G119" i="17"/>
  <c r="H119" i="17" s="1"/>
  <c r="G120" i="17"/>
  <c r="G121" i="17"/>
  <c r="H121" i="17" s="1"/>
  <c r="G122" i="17"/>
  <c r="H122" i="17" s="1"/>
  <c r="G123" i="17"/>
  <c r="G124" i="17"/>
  <c r="H124" i="17" s="1"/>
  <c r="G125" i="17"/>
  <c r="H125" i="17" s="1"/>
  <c r="G126" i="17"/>
  <c r="H126" i="17" s="1"/>
  <c r="G127" i="17"/>
  <c r="H127" i="17" s="1"/>
  <c r="G128" i="17"/>
  <c r="H128" i="17" s="1"/>
  <c r="G129" i="17"/>
  <c r="H129" i="17" s="1"/>
  <c r="G130" i="17"/>
  <c r="H130" i="17" s="1"/>
  <c r="G131" i="17"/>
  <c r="H131" i="17" s="1"/>
  <c r="G132" i="17"/>
  <c r="H132" i="17" s="1"/>
  <c r="G133" i="17"/>
  <c r="G134" i="17"/>
  <c r="H134" i="17" s="1"/>
  <c r="G135" i="17"/>
  <c r="H135" i="17" s="1"/>
  <c r="G136" i="17"/>
  <c r="G137" i="17"/>
  <c r="H137" i="17" s="1"/>
  <c r="G138" i="17"/>
  <c r="H138" i="17" s="1"/>
  <c r="G139" i="17"/>
  <c r="G140" i="17"/>
  <c r="H140" i="17" s="1"/>
  <c r="G141" i="17"/>
  <c r="H141" i="17" s="1"/>
  <c r="G142" i="17"/>
  <c r="G143" i="17"/>
  <c r="H143" i="17" s="1"/>
  <c r="G144" i="17"/>
  <c r="H144" i="17" s="1"/>
  <c r="G145" i="17"/>
  <c r="G146" i="17"/>
  <c r="H146" i="17" s="1"/>
  <c r="G147" i="17"/>
  <c r="H147" i="17" s="1"/>
  <c r="G148" i="17"/>
  <c r="G149" i="17"/>
  <c r="H149" i="17" s="1"/>
  <c r="G150" i="17"/>
  <c r="H150" i="17" s="1"/>
  <c r="G151" i="17"/>
  <c r="G152" i="17"/>
  <c r="H152" i="17" s="1"/>
  <c r="G153" i="17"/>
  <c r="I153" i="17" s="1"/>
  <c r="G154" i="17"/>
  <c r="G155" i="17"/>
  <c r="H155" i="17" s="1"/>
  <c r="G156" i="17"/>
  <c r="H156" i="17" s="1"/>
  <c r="G157" i="17"/>
  <c r="H157" i="17" s="1"/>
  <c r="G158" i="17"/>
  <c r="H158" i="17" s="1"/>
  <c r="G159" i="17"/>
  <c r="H159" i="17" s="1"/>
  <c r="G160" i="17"/>
  <c r="H160" i="17" s="1"/>
  <c r="G161" i="17"/>
  <c r="G162" i="17"/>
  <c r="H162" i="17" s="1"/>
  <c r="G163" i="17"/>
  <c r="H163" i="17" s="1"/>
  <c r="G164" i="17"/>
  <c r="G165" i="17"/>
  <c r="H165" i="17" s="1"/>
  <c r="G166" i="17"/>
  <c r="H166" i="17" s="1"/>
  <c r="G167" i="17"/>
  <c r="G168" i="17"/>
  <c r="H168" i="17" s="1"/>
  <c r="G169" i="17"/>
  <c r="I169" i="17" s="1"/>
  <c r="G170" i="17"/>
  <c r="G171" i="17"/>
  <c r="H171" i="17" s="1"/>
  <c r="G172" i="17"/>
  <c r="H172" i="17" s="1"/>
  <c r="G173" i="17"/>
  <c r="H173" i="17" s="1"/>
  <c r="G174" i="17"/>
  <c r="G175" i="17"/>
  <c r="H175" i="17" s="1"/>
  <c r="G176" i="17"/>
  <c r="H176" i="17" s="1"/>
  <c r="G177" i="17"/>
  <c r="G178" i="17"/>
  <c r="H178" i="17" s="1"/>
  <c r="G179" i="17"/>
  <c r="H179" i="17" s="1"/>
  <c r="G180" i="17"/>
  <c r="G181" i="17"/>
  <c r="H181" i="17" s="1"/>
  <c r="G182" i="17"/>
  <c r="H182" i="17" s="1"/>
  <c r="G183" i="17"/>
  <c r="G184" i="17"/>
  <c r="H184" i="17" s="1"/>
  <c r="G185" i="17"/>
  <c r="H185" i="17" s="1"/>
  <c r="G186" i="17"/>
  <c r="H186" i="17" s="1"/>
  <c r="G187" i="17"/>
  <c r="G188" i="17"/>
  <c r="H188" i="17" s="1"/>
  <c r="G189" i="17"/>
  <c r="H189" i="17" s="1"/>
  <c r="G190" i="17"/>
  <c r="G191" i="17"/>
  <c r="H191" i="17" s="1"/>
  <c r="G192" i="17"/>
  <c r="H192" i="17" s="1"/>
  <c r="G193" i="17"/>
  <c r="G194" i="17"/>
  <c r="H194" i="17" s="1"/>
  <c r="G195" i="17"/>
  <c r="H195" i="17" s="1"/>
  <c r="G196" i="17"/>
  <c r="G197" i="17"/>
  <c r="H197" i="17" s="1"/>
  <c r="G198" i="17"/>
  <c r="H198" i="17" s="1"/>
  <c r="G199" i="17"/>
  <c r="H199" i="17" s="1"/>
  <c r="G200" i="17"/>
  <c r="G201" i="17"/>
  <c r="H201" i="17" s="1"/>
  <c r="G202" i="17"/>
  <c r="H202" i="17" s="1"/>
  <c r="G203" i="17"/>
  <c r="H203" i="17" s="1"/>
  <c r="G204" i="17"/>
  <c r="G205" i="17"/>
  <c r="H205" i="17" s="1"/>
  <c r="G206" i="17"/>
  <c r="H206" i="17" s="1"/>
  <c r="G207" i="17"/>
  <c r="G208" i="17"/>
  <c r="H208" i="17" s="1"/>
  <c r="G209" i="17"/>
  <c r="H209" i="17" s="1"/>
  <c r="G210" i="17"/>
  <c r="H210" i="17" s="1"/>
  <c r="G211" i="17"/>
  <c r="G212" i="17"/>
  <c r="H212" i="17" s="1"/>
  <c r="G213" i="17"/>
  <c r="H213" i="17" s="1"/>
  <c r="G214" i="17"/>
  <c r="G215" i="17"/>
  <c r="G216" i="17"/>
  <c r="H216" i="17" s="1"/>
  <c r="G217" i="17"/>
  <c r="H217" i="17" s="1"/>
  <c r="G218" i="17"/>
  <c r="H218" i="17" s="1"/>
  <c r="G219" i="17"/>
  <c r="H219" i="17" s="1"/>
  <c r="G220" i="17"/>
  <c r="H220" i="17" s="1"/>
  <c r="G221" i="17"/>
  <c r="G222" i="17"/>
  <c r="H222" i="17" s="1"/>
  <c r="G223" i="17"/>
  <c r="I223" i="17" s="1"/>
  <c r="G224" i="17"/>
  <c r="G225" i="17"/>
  <c r="H225" i="17" s="1"/>
  <c r="G226" i="17"/>
  <c r="H226" i="17" s="1"/>
  <c r="G227" i="17"/>
  <c r="G228" i="17"/>
  <c r="H228" i="17" s="1"/>
  <c r="G229" i="17"/>
  <c r="H229" i="17" s="1"/>
  <c r="G230" i="17"/>
  <c r="G231" i="17"/>
  <c r="H231" i="17" s="1"/>
  <c r="G232" i="17"/>
  <c r="I232" i="17" s="1"/>
  <c r="G233" i="17"/>
  <c r="G234" i="17"/>
  <c r="H234" i="17" s="1"/>
  <c r="G235" i="17"/>
  <c r="H235" i="17" s="1"/>
  <c r="G236" i="17"/>
  <c r="G237" i="17"/>
  <c r="H237" i="17" s="1"/>
  <c r="G238" i="17"/>
  <c r="H238" i="17" s="1"/>
  <c r="G239" i="17"/>
  <c r="G240" i="17"/>
  <c r="G241" i="17"/>
  <c r="H241" i="17" s="1"/>
  <c r="G242" i="17"/>
  <c r="G243" i="17"/>
  <c r="H243" i="17" s="1"/>
  <c r="G244" i="17"/>
  <c r="H244" i="17" s="1"/>
  <c r="G245" i="17"/>
  <c r="H245" i="17" s="1"/>
  <c r="G246" i="17"/>
  <c r="H246" i="17" s="1"/>
  <c r="G247" i="17"/>
  <c r="H247" i="17" s="1"/>
  <c r="G248" i="17"/>
  <c r="G249" i="17"/>
  <c r="H249" i="17" s="1"/>
  <c r="G250" i="17"/>
  <c r="H250" i="17" s="1"/>
  <c r="G251" i="17"/>
  <c r="I251" i="17" s="1"/>
  <c r="G252" i="17"/>
  <c r="H252" i="17" s="1"/>
  <c r="G253" i="17"/>
  <c r="H253" i="17" s="1"/>
  <c r="G254" i="17"/>
  <c r="H254" i="17" s="1"/>
  <c r="G255" i="17"/>
  <c r="G256" i="17"/>
  <c r="H256" i="17" s="1"/>
  <c r="G257" i="17"/>
  <c r="H257" i="17" s="1"/>
  <c r="G258" i="17"/>
  <c r="G259" i="17"/>
  <c r="H259" i="17" s="1"/>
  <c r="G260" i="17"/>
  <c r="H260" i="17" s="1"/>
  <c r="G261" i="17"/>
  <c r="G262" i="17"/>
  <c r="G263" i="17"/>
  <c r="I263" i="17" s="1"/>
  <c r="G264" i="17"/>
  <c r="G265" i="17"/>
  <c r="H265" i="17" s="1"/>
  <c r="G266" i="17"/>
  <c r="H266" i="17" s="1"/>
  <c r="G267" i="17"/>
  <c r="G268" i="17"/>
  <c r="H268" i="17" s="1"/>
  <c r="G269" i="17"/>
  <c r="G270" i="17"/>
  <c r="G271" i="17"/>
  <c r="H271" i="17" s="1"/>
  <c r="G272" i="17"/>
  <c r="H272" i="17" s="1"/>
  <c r="G273" i="17"/>
  <c r="G274" i="17"/>
  <c r="H274" i="17" s="1"/>
  <c r="G275" i="17"/>
  <c r="I275" i="17" s="1"/>
  <c r="G276" i="17"/>
  <c r="G277" i="17"/>
  <c r="H277" i="17" s="1"/>
  <c r="G278" i="17"/>
  <c r="H278" i="17" s="1"/>
  <c r="G279" i="17"/>
  <c r="I279" i="17" s="1"/>
  <c r="G280" i="17"/>
  <c r="H280" i="17" s="1"/>
  <c r="G281" i="17"/>
  <c r="H281" i="17" s="1"/>
  <c r="G282" i="17"/>
  <c r="H282" i="17" s="1"/>
  <c r="G283" i="17"/>
  <c r="G284" i="17"/>
  <c r="G285" i="17"/>
  <c r="G286" i="17"/>
  <c r="G287" i="17"/>
  <c r="H287" i="17" s="1"/>
  <c r="G288" i="17"/>
  <c r="H288" i="17" s="1"/>
  <c r="G289" i="17"/>
  <c r="G290" i="17"/>
  <c r="H290" i="17" s="1"/>
  <c r="G291" i="17"/>
  <c r="H291" i="17" s="1"/>
  <c r="G292" i="17"/>
  <c r="I292" i="17" s="1"/>
  <c r="G293" i="17"/>
  <c r="G294" i="17"/>
  <c r="H294" i="17" s="1"/>
  <c r="G295" i="17"/>
  <c r="H295" i="17" s="1"/>
  <c r="G296" i="17"/>
  <c r="G297" i="17"/>
  <c r="H297" i="17" s="1"/>
  <c r="G298" i="17"/>
  <c r="H298" i="17" s="1"/>
  <c r="G299" i="17"/>
  <c r="G300" i="17"/>
  <c r="H300" i="17" s="1"/>
  <c r="G301" i="17"/>
  <c r="G302" i="17"/>
  <c r="H302" i="17" s="1"/>
  <c r="G303" i="17"/>
  <c r="H303" i="17" s="1"/>
  <c r="G304" i="17"/>
  <c r="H304" i="17" s="1"/>
  <c r="G305" i="17"/>
  <c r="I305" i="17" s="1"/>
  <c r="G306" i="17"/>
  <c r="G307" i="17"/>
  <c r="G308" i="17"/>
  <c r="G309" i="17"/>
  <c r="G310" i="17"/>
  <c r="H310" i="17" s="1"/>
  <c r="G311" i="17"/>
  <c r="H311" i="17" s="1"/>
  <c r="G312" i="17"/>
  <c r="H312" i="17" s="1"/>
  <c r="G313" i="17"/>
  <c r="H313" i="17" s="1"/>
  <c r="G314" i="17"/>
  <c r="G315" i="17"/>
  <c r="G316" i="17"/>
  <c r="G317" i="17"/>
  <c r="H317" i="17" s="1"/>
  <c r="G318" i="17"/>
  <c r="H318" i="17" s="1"/>
  <c r="G319" i="17"/>
  <c r="H319" i="17" s="1"/>
  <c r="G320" i="17"/>
  <c r="H320" i="17" s="1"/>
  <c r="G321" i="17"/>
  <c r="G322" i="17"/>
  <c r="G323" i="17"/>
  <c r="G324" i="17"/>
  <c r="H324" i="17" s="1"/>
  <c r="G325" i="17"/>
  <c r="G326" i="17"/>
  <c r="G327" i="17"/>
  <c r="G328" i="17"/>
  <c r="I328" i="17" s="1"/>
  <c r="G329" i="17"/>
  <c r="H329" i="17" s="1"/>
  <c r="G330" i="17"/>
  <c r="H330" i="17" s="1"/>
  <c r="G331" i="17"/>
  <c r="I331" i="17" s="1"/>
  <c r="G332" i="17"/>
  <c r="H332" i="17" s="1"/>
  <c r="G333" i="17"/>
  <c r="H333" i="17" s="1"/>
  <c r="G334" i="17"/>
  <c r="H334" i="17" s="1"/>
  <c r="G335" i="17"/>
  <c r="G336" i="17"/>
  <c r="H336" i="17" s="1"/>
  <c r="G337" i="17"/>
  <c r="G338" i="17"/>
  <c r="G339" i="17"/>
  <c r="G340" i="17"/>
  <c r="H340" i="17" s="1"/>
  <c r="G341" i="17"/>
  <c r="G342" i="17"/>
  <c r="H342" i="17" s="1"/>
  <c r="G343" i="17"/>
  <c r="I343" i="17" s="1"/>
  <c r="G344" i="17"/>
  <c r="G345" i="17"/>
  <c r="H345" i="17" s="1"/>
  <c r="G346" i="17"/>
  <c r="H346" i="17" s="1"/>
  <c r="G347" i="17"/>
  <c r="G348" i="17"/>
  <c r="H348" i="17" s="1"/>
  <c r="G349" i="17"/>
  <c r="G350" i="17"/>
  <c r="I350" i="17" s="1"/>
  <c r="G351" i="17"/>
  <c r="G352" i="17"/>
  <c r="H352" i="17" s="1"/>
  <c r="G353" i="17"/>
  <c r="G354" i="17"/>
  <c r="H354" i="17" s="1"/>
  <c r="G355" i="17"/>
  <c r="H355" i="17" s="1"/>
  <c r="G356" i="17"/>
  <c r="G357" i="17"/>
  <c r="G358" i="17"/>
  <c r="H358" i="17" s="1"/>
  <c r="G359" i="17"/>
  <c r="G360" i="17"/>
  <c r="H360" i="17" s="1"/>
  <c r="G361" i="17"/>
  <c r="H361" i="17" s="1"/>
  <c r="G362" i="17"/>
  <c r="H362" i="17" s="1"/>
  <c r="G363" i="17"/>
  <c r="I363" i="17" s="1"/>
  <c r="G364" i="17"/>
  <c r="H364" i="17" s="1"/>
  <c r="G365" i="17"/>
  <c r="I365" i="17" s="1"/>
  <c r="G366" i="17"/>
  <c r="G367" i="17"/>
  <c r="H367" i="17" s="1"/>
  <c r="G368" i="17"/>
  <c r="H368" i="17" s="1"/>
  <c r="G369" i="17"/>
  <c r="G370" i="17"/>
  <c r="H370" i="17" s="1"/>
  <c r="G371" i="17"/>
  <c r="H371" i="17" s="1"/>
  <c r="G372" i="17"/>
  <c r="G373" i="17"/>
  <c r="I373" i="17" s="1"/>
  <c r="G374" i="17"/>
  <c r="H374" i="17" s="1"/>
  <c r="G375" i="17"/>
  <c r="H375" i="17" s="1"/>
  <c r="G376" i="17"/>
  <c r="G377" i="17"/>
  <c r="H377" i="17" s="1"/>
  <c r="G378" i="17"/>
  <c r="I378" i="17" s="1"/>
  <c r="G379" i="17"/>
  <c r="G380" i="17"/>
  <c r="G381" i="17"/>
  <c r="H381" i="17" s="1"/>
  <c r="G382" i="17"/>
  <c r="G383" i="17"/>
  <c r="H383" i="17" s="1"/>
  <c r="G384" i="17"/>
  <c r="H384" i="17" s="1"/>
  <c r="G385" i="17"/>
  <c r="H385" i="17" s="1"/>
  <c r="G386" i="17"/>
  <c r="G387" i="17"/>
  <c r="H387" i="17" s="1"/>
  <c r="G388" i="17"/>
  <c r="G389" i="17"/>
  <c r="I389" i="17" s="1"/>
  <c r="G390" i="17"/>
  <c r="H390" i="17" s="1"/>
  <c r="G391" i="17"/>
  <c r="I391" i="17" s="1"/>
  <c r="G392" i="17"/>
  <c r="G393" i="17"/>
  <c r="H393" i="17" s="1"/>
  <c r="G394" i="17"/>
  <c r="G395" i="17"/>
  <c r="G396" i="17"/>
  <c r="G397" i="17"/>
  <c r="H397" i="17" s="1"/>
  <c r="G398" i="17"/>
  <c r="G399" i="17"/>
  <c r="G400" i="17"/>
  <c r="H400" i="17" s="1"/>
  <c r="G401" i="17"/>
  <c r="G402" i="17"/>
  <c r="H402" i="17" s="1"/>
  <c r="G403" i="17"/>
  <c r="G404" i="17"/>
  <c r="H404" i="17" s="1"/>
  <c r="G405" i="17"/>
  <c r="H405" i="17" s="1"/>
  <c r="G406" i="17"/>
  <c r="H406" i="17" s="1"/>
  <c r="G407" i="17"/>
  <c r="H407" i="17" s="1"/>
  <c r="G408" i="17"/>
  <c r="G409" i="17"/>
  <c r="H409" i="17" s="1"/>
  <c r="G410" i="17"/>
  <c r="G411" i="17"/>
  <c r="I411" i="17" s="1"/>
  <c r="G412" i="17"/>
  <c r="H412" i="17" s="1"/>
  <c r="G413" i="17"/>
  <c r="H413" i="17" s="1"/>
  <c r="G414" i="17"/>
  <c r="G415" i="17"/>
  <c r="H415" i="17" s="1"/>
  <c r="G416" i="17"/>
  <c r="G417" i="17"/>
  <c r="G418" i="17"/>
  <c r="H418" i="17" s="1"/>
  <c r="G419" i="17"/>
  <c r="H419" i="17" s="1"/>
  <c r="G420" i="17"/>
  <c r="G421" i="17"/>
  <c r="H421" i="17" s="1"/>
  <c r="G422" i="17"/>
  <c r="H422" i="17" s="1"/>
  <c r="G423" i="17"/>
  <c r="G424" i="17"/>
  <c r="G425" i="17"/>
  <c r="H425" i="17" s="1"/>
  <c r="G426" i="17"/>
  <c r="I426" i="17" s="1"/>
  <c r="G427" i="17"/>
  <c r="G428" i="17"/>
  <c r="H428" i="17" s="1"/>
  <c r="G429" i="17"/>
  <c r="G430" i="17"/>
  <c r="G431" i="17"/>
  <c r="H431" i="17" s="1"/>
  <c r="G432" i="17"/>
  <c r="H432" i="17" s="1"/>
  <c r="G433" i="17"/>
  <c r="I433" i="17" s="1"/>
  <c r="G434" i="17"/>
  <c r="H434" i="17" s="1"/>
  <c r="G435" i="17"/>
  <c r="H435" i="17" s="1"/>
  <c r="G436" i="17"/>
  <c r="H436" i="17" s="1"/>
  <c r="G437" i="17"/>
  <c r="G438" i="17"/>
  <c r="H438" i="17" s="1"/>
  <c r="G439" i="17"/>
  <c r="G440" i="17"/>
  <c r="G441" i="17"/>
  <c r="H441" i="17" s="1"/>
  <c r="G442" i="17"/>
  <c r="H442" i="17" s="1"/>
  <c r="G443" i="17"/>
  <c r="G444" i="17"/>
  <c r="H444" i="17" s="1"/>
  <c r="G445" i="17"/>
  <c r="H445" i="17" s="1"/>
  <c r="G446" i="17"/>
  <c r="G447" i="17"/>
  <c r="G448" i="17"/>
  <c r="H448" i="17" s="1"/>
  <c r="G449" i="17"/>
  <c r="H449" i="17" s="1"/>
  <c r="G450" i="17"/>
  <c r="H450" i="17" s="1"/>
  <c r="G451" i="17"/>
  <c r="H451" i="17" s="1"/>
  <c r="G452" i="17"/>
  <c r="G453" i="17"/>
  <c r="H453" i="17" s="1"/>
  <c r="G454" i="17"/>
  <c r="G455" i="17"/>
  <c r="H455" i="17" s="1"/>
  <c r="G456" i="17"/>
  <c r="H456" i="17" s="1"/>
  <c r="G457" i="17"/>
  <c r="H457" i="17" s="1"/>
  <c r="G458" i="17"/>
  <c r="H458" i="17" s="1"/>
  <c r="G459" i="17"/>
  <c r="G460" i="17"/>
  <c r="G461" i="17"/>
  <c r="G462" i="17"/>
  <c r="I462" i="17" s="1"/>
  <c r="G463" i="17"/>
  <c r="H463" i="17" s="1"/>
  <c r="G464" i="17"/>
  <c r="H464" i="17" s="1"/>
  <c r="G465" i="17"/>
  <c r="G466" i="17"/>
  <c r="G467" i="17"/>
  <c r="H467" i="17" s="1"/>
  <c r="G468" i="17"/>
  <c r="G469" i="17"/>
  <c r="G470" i="17"/>
  <c r="G471" i="17"/>
  <c r="H471" i="17" s="1"/>
  <c r="G472" i="17"/>
  <c r="H472" i="17" s="1"/>
  <c r="G473" i="17"/>
  <c r="H473" i="17" s="1"/>
  <c r="G474" i="17"/>
  <c r="G475" i="17"/>
  <c r="G476" i="17"/>
  <c r="H476" i="17" s="1"/>
  <c r="G477" i="17"/>
  <c r="G478" i="17"/>
  <c r="G479" i="17"/>
  <c r="G480" i="17"/>
  <c r="H480" i="17" s="1"/>
  <c r="G481" i="17"/>
  <c r="H481" i="17" s="1"/>
  <c r="G482" i="17"/>
  <c r="H482" i="17" s="1"/>
  <c r="G483" i="17"/>
  <c r="G484" i="17"/>
  <c r="H484" i="17" s="1"/>
  <c r="G485" i="17"/>
  <c r="G486" i="17"/>
  <c r="H486" i="17" s="1"/>
  <c r="G487" i="17"/>
  <c r="G488" i="17"/>
  <c r="G489" i="17"/>
  <c r="H489" i="17" s="1"/>
  <c r="G490" i="17"/>
  <c r="H490" i="17" s="1"/>
  <c r="G491" i="17"/>
  <c r="I491" i="17" s="1"/>
  <c r="G492" i="17"/>
  <c r="G493" i="17"/>
  <c r="H493" i="17" s="1"/>
  <c r="G494" i="17"/>
  <c r="G495" i="17"/>
  <c r="G496" i="17"/>
  <c r="G497" i="17"/>
  <c r="H497" i="17" s="1"/>
  <c r="G498" i="17"/>
  <c r="G499" i="17"/>
  <c r="H499" i="17" s="1"/>
  <c r="G500" i="17"/>
  <c r="G501" i="17"/>
  <c r="G502" i="17"/>
  <c r="H502" i="17" s="1"/>
  <c r="G503" i="17"/>
  <c r="H503" i="17" s="1"/>
  <c r="G504" i="17"/>
  <c r="G505" i="17"/>
  <c r="G506" i="17"/>
  <c r="H506" i="17" s="1"/>
  <c r="G507" i="17"/>
  <c r="H507" i="17" s="1"/>
  <c r="G508" i="17"/>
  <c r="G509" i="17"/>
  <c r="G510" i="17"/>
  <c r="H510" i="17" s="1"/>
  <c r="G511" i="17"/>
  <c r="G512" i="17"/>
  <c r="G513" i="17"/>
  <c r="G514" i="17"/>
  <c r="I514" i="17" s="1"/>
  <c r="G515" i="17"/>
  <c r="H515" i="17" s="1"/>
  <c r="G516" i="17"/>
  <c r="H516" i="17" s="1"/>
  <c r="G517" i="17"/>
  <c r="H517" i="17" s="1"/>
  <c r="G518" i="17"/>
  <c r="G519" i="17"/>
  <c r="H519" i="17" s="1"/>
  <c r="G520" i="17"/>
  <c r="G521" i="17"/>
  <c r="G522" i="17"/>
  <c r="G523" i="17"/>
  <c r="G524" i="17"/>
  <c r="H524" i="17" s="1"/>
  <c r="G525" i="17"/>
  <c r="H525" i="17" s="1"/>
  <c r="G526" i="17"/>
  <c r="G527" i="17"/>
  <c r="G528" i="17"/>
  <c r="H528" i="17" s="1"/>
  <c r="G529" i="17"/>
  <c r="G530" i="17"/>
  <c r="G531" i="17"/>
  <c r="H531" i="17" s="1"/>
  <c r="G532" i="17"/>
  <c r="H532" i="17" s="1"/>
  <c r="G533" i="17"/>
  <c r="H533" i="17" s="1"/>
  <c r="G534" i="17"/>
  <c r="G535" i="17"/>
  <c r="H535" i="17" s="1"/>
  <c r="G536" i="17"/>
  <c r="G537" i="17"/>
  <c r="G538" i="17"/>
  <c r="G539" i="17"/>
  <c r="G540" i="17"/>
  <c r="H540" i="17" s="1"/>
  <c r="G541" i="17"/>
  <c r="H541" i="17" s="1"/>
  <c r="G542" i="17"/>
  <c r="H542" i="17" s="1"/>
  <c r="G543" i="17"/>
  <c r="G549" i="17"/>
  <c r="G550" i="17"/>
  <c r="G552" i="17"/>
  <c r="G553" i="17"/>
  <c r="H553" i="17" s="1"/>
  <c r="G555" i="17"/>
  <c r="G556" i="17"/>
  <c r="H556" i="17" s="1"/>
  <c r="G558" i="17"/>
  <c r="I558" i="17" s="1"/>
  <c r="G559" i="17"/>
  <c r="G561" i="17"/>
  <c r="G562" i="17"/>
  <c r="G563" i="17"/>
  <c r="H563" i="17" s="1"/>
  <c r="G564" i="17"/>
  <c r="G565" i="17"/>
  <c r="H565" i="17" s="1"/>
  <c r="G567" i="17"/>
  <c r="G568" i="17"/>
  <c r="G570" i="17"/>
  <c r="G571" i="17"/>
  <c r="G573" i="17"/>
  <c r="H573" i="17" s="1"/>
  <c r="G574" i="17"/>
  <c r="G575" i="17"/>
  <c r="H575" i="17" s="1"/>
  <c r="G576" i="17"/>
  <c r="H576" i="17" s="1"/>
  <c r="G577" i="17"/>
  <c r="G578" i="17"/>
  <c r="H578" i="17" s="1"/>
  <c r="G579" i="17"/>
  <c r="G580" i="17"/>
  <c r="G581" i="17"/>
  <c r="G582" i="17"/>
  <c r="H582" i="17" s="1"/>
  <c r="G583" i="17"/>
  <c r="H583" i="17" s="1"/>
  <c r="G584" i="17"/>
  <c r="G585" i="17"/>
  <c r="H585" i="17" s="1"/>
  <c r="G593" i="17"/>
  <c r="I593" i="17" s="1"/>
  <c r="G594" i="17"/>
  <c r="G595" i="17"/>
  <c r="H595" i="17" s="1"/>
  <c r="G597" i="17"/>
  <c r="G599" i="17"/>
  <c r="G601" i="17"/>
  <c r="H601" i="17" s="1"/>
  <c r="G602" i="17"/>
  <c r="H602" i="17" s="1"/>
  <c r="G603" i="17"/>
  <c r="H603" i="17" s="1"/>
  <c r="G605" i="17"/>
  <c r="H605" i="17" s="1"/>
  <c r="G606" i="17"/>
  <c r="G607" i="17"/>
  <c r="G609" i="17"/>
  <c r="G610" i="17"/>
  <c r="I610" i="17" s="1"/>
  <c r="G611" i="17"/>
  <c r="G613" i="17"/>
  <c r="G614" i="17"/>
  <c r="G615" i="17"/>
  <c r="H615" i="17" s="1"/>
  <c r="G617" i="17"/>
  <c r="H617" i="17" s="1"/>
  <c r="G618" i="17"/>
  <c r="G619" i="17"/>
  <c r="G621" i="17"/>
  <c r="H621" i="17" s="1"/>
  <c r="G623" i="17"/>
  <c r="G625" i="17"/>
  <c r="G626" i="17"/>
  <c r="G627" i="17"/>
  <c r="H627" i="17" s="1"/>
  <c r="G630" i="17"/>
  <c r="H630" i="17" s="1"/>
  <c r="G631" i="17"/>
  <c r="G632" i="17"/>
  <c r="G635" i="17"/>
  <c r="G636" i="17"/>
  <c r="G637" i="17"/>
  <c r="G639" i="17"/>
  <c r="G640" i="17"/>
  <c r="H640" i="17" s="1"/>
  <c r="G641" i="17"/>
  <c r="H641" i="17" s="1"/>
  <c r="G643" i="17"/>
  <c r="G644" i="17"/>
  <c r="H644" i="17" s="1"/>
  <c r="G645" i="17"/>
  <c r="G647" i="17"/>
  <c r="H647" i="17" s="1"/>
  <c r="G648" i="17"/>
  <c r="G650" i="17"/>
  <c r="G651" i="17"/>
  <c r="H651" i="17" s="1"/>
  <c r="G652" i="17"/>
  <c r="G656" i="17"/>
  <c r="G657" i="17"/>
  <c r="G658" i="17"/>
  <c r="H658" i="17" s="1"/>
  <c r="G659" i="17"/>
  <c r="G660" i="17"/>
  <c r="G661" i="17"/>
  <c r="H661" i="17" s="1"/>
  <c r="G662" i="17"/>
  <c r="G663" i="17"/>
  <c r="G664" i="17"/>
  <c r="I664" i="17" s="1"/>
  <c r="G666" i="17"/>
  <c r="H666" i="17" s="1"/>
  <c r="G668" i="17"/>
  <c r="H668" i="17" s="1"/>
  <c r="G669" i="17"/>
  <c r="G671" i="17"/>
  <c r="H671" i="17" s="1"/>
  <c r="G672" i="17"/>
  <c r="G675" i="17"/>
  <c r="I675" i="17" s="1"/>
  <c r="G677" i="17"/>
  <c r="H677" i="17" s="1"/>
  <c r="G679" i="17"/>
  <c r="G682" i="17"/>
  <c r="H682" i="17" s="1"/>
  <c r="G683" i="17"/>
  <c r="G684" i="17"/>
  <c r="G687" i="17"/>
  <c r="H687" i="17" s="1"/>
  <c r="G691" i="17"/>
  <c r="G692" i="17"/>
  <c r="H692" i="17" s="1"/>
  <c r="G693" i="17"/>
  <c r="H693" i="17" s="1"/>
  <c r="G694" i="17"/>
  <c r="H694" i="17" s="1"/>
  <c r="G697" i="17"/>
  <c r="G699" i="17"/>
  <c r="G701" i="17"/>
  <c r="G702" i="17"/>
  <c r="H702" i="17" s="1"/>
  <c r="G705" i="17"/>
  <c r="H705" i="17" s="1"/>
  <c r="G706" i="17"/>
  <c r="G707" i="17"/>
  <c r="G708" i="17"/>
  <c r="G709" i="17"/>
  <c r="G711" i="17"/>
  <c r="G712" i="17"/>
  <c r="G714" i="17"/>
  <c r="G715" i="17"/>
  <c r="G716" i="17"/>
  <c r="G718" i="17"/>
  <c r="H718" i="17" s="1"/>
  <c r="G719" i="17"/>
  <c r="G720" i="17"/>
  <c r="H720" i="17" s="1"/>
  <c r="G721" i="17"/>
  <c r="G722" i="17"/>
  <c r="G724" i="17"/>
  <c r="G727" i="17"/>
  <c r="G729" i="17"/>
  <c r="G731" i="17"/>
  <c r="G732" i="17"/>
  <c r="G734" i="17"/>
  <c r="F733" i="17"/>
  <c r="E733" i="17"/>
  <c r="F730" i="17"/>
  <c r="E730" i="17"/>
  <c r="F728" i="17"/>
  <c r="E728" i="17"/>
  <c r="F726" i="17"/>
  <c r="E726" i="17"/>
  <c r="F723" i="17"/>
  <c r="E723" i="17"/>
  <c r="F717" i="17"/>
  <c r="E717" i="17"/>
  <c r="F713" i="17"/>
  <c r="E713" i="17"/>
  <c r="F710" i="17"/>
  <c r="E710" i="17"/>
  <c r="F704" i="17"/>
  <c r="F703" i="17" s="1"/>
  <c r="E704" i="17"/>
  <c r="E703" i="17" s="1"/>
  <c r="F700" i="17"/>
  <c r="E700" i="17"/>
  <c r="F698" i="17"/>
  <c r="E698" i="17"/>
  <c r="F696" i="17"/>
  <c r="E696" i="17"/>
  <c r="F690" i="17"/>
  <c r="F689" i="17" s="1"/>
  <c r="E690" i="17"/>
  <c r="E688" i="17"/>
  <c r="E686" i="17" s="1"/>
  <c r="E685" i="17" s="1"/>
  <c r="F686" i="17"/>
  <c r="F685" i="17" s="1"/>
  <c r="F681" i="17"/>
  <c r="F680" i="17" s="1"/>
  <c r="E681" i="17"/>
  <c r="E680" i="17" s="1"/>
  <c r="F678" i="17"/>
  <c r="E678" i="17"/>
  <c r="F676" i="17"/>
  <c r="E676" i="17"/>
  <c r="F674" i="17"/>
  <c r="E674" i="17"/>
  <c r="F670" i="17"/>
  <c r="E670" i="17"/>
  <c r="F667" i="17"/>
  <c r="E667" i="17"/>
  <c r="F665" i="17"/>
  <c r="E665" i="17"/>
  <c r="F655" i="17"/>
  <c r="E655" i="17"/>
  <c r="F649" i="17"/>
  <c r="E649" i="17"/>
  <c r="F646" i="17"/>
  <c r="E646" i="17"/>
  <c r="F642" i="17"/>
  <c r="F638" i="17"/>
  <c r="G638" i="17" s="1"/>
  <c r="F634" i="17"/>
  <c r="G634" i="17" s="1"/>
  <c r="H634" i="17" s="1"/>
  <c r="E633" i="17"/>
  <c r="F629" i="17"/>
  <c r="E629" i="17"/>
  <c r="F624" i="17"/>
  <c r="G624" i="17" s="1"/>
  <c r="F622" i="17"/>
  <c r="G622" i="17" s="1"/>
  <c r="F620" i="17"/>
  <c r="G620" i="17" s="1"/>
  <c r="F616" i="17"/>
  <c r="E616" i="17"/>
  <c r="F612" i="17"/>
  <c r="E612" i="17"/>
  <c r="F608" i="17"/>
  <c r="E608" i="17"/>
  <c r="F604" i="17"/>
  <c r="E604" i="17"/>
  <c r="F600" i="17"/>
  <c r="E600" i="17"/>
  <c r="F596" i="17"/>
  <c r="E596" i="17"/>
  <c r="F592" i="17"/>
  <c r="E592" i="17"/>
  <c r="E28" i="17"/>
  <c r="E26" i="17"/>
  <c r="G26" i="17" s="1"/>
  <c r="F25" i="17"/>
  <c r="F24" i="17" s="1"/>
  <c r="F23" i="17" s="1"/>
  <c r="F20" i="17"/>
  <c r="E20" i="17"/>
  <c r="F17" i="17"/>
  <c r="E17" i="17"/>
  <c r="F15" i="17"/>
  <c r="E15" i="17"/>
  <c r="F12" i="17"/>
  <c r="E12" i="17"/>
  <c r="F10" i="17"/>
  <c r="F9" i="17" s="1"/>
  <c r="F8" i="17" s="1"/>
  <c r="E10" i="17"/>
  <c r="E9" i="17" s="1"/>
  <c r="E8" i="17" s="1"/>
  <c r="K8" i="19" l="1"/>
  <c r="J8" i="19"/>
  <c r="J514" i="18"/>
  <c r="K32" i="18"/>
  <c r="J14" i="18"/>
  <c r="K131" i="18"/>
  <c r="J131" i="18"/>
  <c r="K316" i="18"/>
  <c r="J316" i="18"/>
  <c r="K296" i="18"/>
  <c r="J296" i="18"/>
  <c r="K379" i="18"/>
  <c r="J379" i="18"/>
  <c r="K628" i="18"/>
  <c r="J628" i="18"/>
  <c r="K493" i="18"/>
  <c r="J493" i="18"/>
  <c r="K384" i="18"/>
  <c r="K310" i="18"/>
  <c r="K425" i="18"/>
  <c r="K557" i="18"/>
  <c r="K254" i="18"/>
  <c r="K458" i="18"/>
  <c r="K371" i="18"/>
  <c r="K445" i="18"/>
  <c r="C12" i="18"/>
  <c r="K219" i="18"/>
  <c r="J219" i="18"/>
  <c r="K506" i="18"/>
  <c r="J506" i="18"/>
  <c r="K479" i="18"/>
  <c r="J479" i="18"/>
  <c r="K65" i="18"/>
  <c r="J65" i="18"/>
  <c r="K138" i="18"/>
  <c r="J138" i="18"/>
  <c r="K510" i="18"/>
  <c r="J510" i="18"/>
  <c r="J282" i="18"/>
  <c r="K282" i="18"/>
  <c r="K551" i="18"/>
  <c r="J551" i="18"/>
  <c r="J337" i="18"/>
  <c r="J86" i="18"/>
  <c r="J236" i="18"/>
  <c r="J573" i="18"/>
  <c r="J243" i="18"/>
  <c r="K243" i="18"/>
  <c r="J502" i="18"/>
  <c r="C23" i="18"/>
  <c r="K24" i="18"/>
  <c r="J24" i="18"/>
  <c r="K406" i="18"/>
  <c r="J406" i="18"/>
  <c r="K166" i="18"/>
  <c r="J166" i="18"/>
  <c r="K326" i="18"/>
  <c r="J326" i="18"/>
  <c r="K366" i="18"/>
  <c r="J366" i="18"/>
  <c r="K151" i="18"/>
  <c r="J151" i="18"/>
  <c r="J272" i="18"/>
  <c r="K272" i="18"/>
  <c r="G12" i="18"/>
  <c r="I13" i="18"/>
  <c r="K13" i="18" s="1"/>
  <c r="G589" i="18"/>
  <c r="I653" i="18"/>
  <c r="J654" i="18"/>
  <c r="F587" i="18"/>
  <c r="F10" i="18"/>
  <c r="I30" i="18"/>
  <c r="F107" i="18"/>
  <c r="I107" i="18" s="1"/>
  <c r="I108" i="18"/>
  <c r="C370" i="18"/>
  <c r="C320" i="18"/>
  <c r="C457" i="18"/>
  <c r="C556" i="18"/>
  <c r="K556" i="18" s="1"/>
  <c r="C290" i="18"/>
  <c r="C356" i="18"/>
  <c r="C85" i="18"/>
  <c r="C473" i="18"/>
  <c r="C501" i="18"/>
  <c r="C572" i="18"/>
  <c r="C31" i="18"/>
  <c r="K31" i="18" s="1"/>
  <c r="C109" i="18"/>
  <c r="K109" i="18" s="1"/>
  <c r="C539" i="18"/>
  <c r="C336" i="18"/>
  <c r="C439" i="18"/>
  <c r="C253" i="18"/>
  <c r="C398" i="18"/>
  <c r="C383" i="18"/>
  <c r="C304" i="18"/>
  <c r="C235" i="18"/>
  <c r="J235" i="18" s="1"/>
  <c r="C487" i="18"/>
  <c r="C276" i="18"/>
  <c r="C590" i="18"/>
  <c r="H648" i="17"/>
  <c r="C654" i="17"/>
  <c r="C673" i="17"/>
  <c r="C695" i="17"/>
  <c r="H712" i="17"/>
  <c r="C725" i="17"/>
  <c r="H722" i="17"/>
  <c r="G592" i="17"/>
  <c r="H592" i="17" s="1"/>
  <c r="G600" i="17"/>
  <c r="H600" i="17" s="1"/>
  <c r="G608" i="17"/>
  <c r="H608" i="17" s="1"/>
  <c r="G17" i="17"/>
  <c r="H17" i="17" s="1"/>
  <c r="E14" i="17"/>
  <c r="G646" i="17"/>
  <c r="H646" i="17" s="1"/>
  <c r="G667" i="17"/>
  <c r="H667" i="17" s="1"/>
  <c r="G678" i="17"/>
  <c r="H678" i="17" s="1"/>
  <c r="G685" i="17"/>
  <c r="H685" i="17" s="1"/>
  <c r="G700" i="17"/>
  <c r="H700" i="17" s="1"/>
  <c r="G710" i="17"/>
  <c r="H710" i="17" s="1"/>
  <c r="G717" i="17"/>
  <c r="H717" i="17" s="1"/>
  <c r="G726" i="17"/>
  <c r="H726" i="17" s="1"/>
  <c r="G730" i="17"/>
  <c r="I730" i="17" s="1"/>
  <c r="G20" i="17"/>
  <c r="H20" i="17" s="1"/>
  <c r="G616" i="17"/>
  <c r="I616" i="17" s="1"/>
  <c r="G680" i="17"/>
  <c r="H680" i="17" s="1"/>
  <c r="G698" i="17"/>
  <c r="I698" i="17" s="1"/>
  <c r="G703" i="17"/>
  <c r="I703" i="17" s="1"/>
  <c r="G713" i="17"/>
  <c r="H713" i="17" s="1"/>
  <c r="G723" i="17"/>
  <c r="I723" i="17" s="1"/>
  <c r="G728" i="17"/>
  <c r="H728" i="17" s="1"/>
  <c r="G733" i="17"/>
  <c r="I733" i="17" s="1"/>
  <c r="I47" i="17"/>
  <c r="I473" i="17"/>
  <c r="I65" i="17"/>
  <c r="H363" i="17"/>
  <c r="I160" i="17"/>
  <c r="I355" i="17"/>
  <c r="I413" i="17"/>
  <c r="I630" i="17"/>
  <c r="H343" i="17"/>
  <c r="I110" i="17"/>
  <c r="I189" i="17"/>
  <c r="I229" i="17"/>
  <c r="I295" i="17"/>
  <c r="I455" i="17"/>
  <c r="I582" i="17"/>
  <c r="H73" i="17"/>
  <c r="H426" i="17"/>
  <c r="E673" i="17"/>
  <c r="I111" i="17"/>
  <c r="I132" i="17"/>
  <c r="I173" i="17"/>
  <c r="I195" i="17"/>
  <c r="I213" i="17"/>
  <c r="I235" i="17"/>
  <c r="I257" i="17"/>
  <c r="I312" i="17"/>
  <c r="I340" i="17"/>
  <c r="I385" i="17"/>
  <c r="I458" i="17"/>
  <c r="I507" i="17"/>
  <c r="I542" i="17"/>
  <c r="I605" i="17"/>
  <c r="I677" i="17"/>
  <c r="H116" i="17"/>
  <c r="H251" i="17"/>
  <c r="H365" i="17"/>
  <c r="H433" i="17"/>
  <c r="I104" i="17"/>
  <c r="I226" i="17"/>
  <c r="I282" i="17"/>
  <c r="I565" i="17"/>
  <c r="H279" i="17"/>
  <c r="H391" i="17"/>
  <c r="I126" i="17"/>
  <c r="I166" i="17"/>
  <c r="I250" i="17"/>
  <c r="I525" i="17"/>
  <c r="H169" i="17"/>
  <c r="H305" i="17"/>
  <c r="E591" i="17"/>
  <c r="G604" i="17"/>
  <c r="I604" i="17" s="1"/>
  <c r="G612" i="17"/>
  <c r="H612" i="17" s="1"/>
  <c r="I35" i="17"/>
  <c r="I117" i="17"/>
  <c r="I138" i="17"/>
  <c r="I159" i="17"/>
  <c r="I176" i="17"/>
  <c r="I198" i="17"/>
  <c r="I220" i="17"/>
  <c r="I266" i="17"/>
  <c r="I324" i="17"/>
  <c r="I352" i="17"/>
  <c r="I397" i="17"/>
  <c r="I442" i="17"/>
  <c r="I471" i="17"/>
  <c r="I510" i="17"/>
  <c r="I563" i="17"/>
  <c r="H223" i="17"/>
  <c r="H275" i="17"/>
  <c r="H389" i="17"/>
  <c r="G704" i="17"/>
  <c r="I704" i="17" s="1"/>
  <c r="H662" i="17"/>
  <c r="I662" i="17"/>
  <c r="H645" i="17"/>
  <c r="I645" i="17"/>
  <c r="I635" i="17"/>
  <c r="H635" i="17"/>
  <c r="H584" i="17"/>
  <c r="I584" i="17"/>
  <c r="H521" i="17"/>
  <c r="I521" i="17"/>
  <c r="H424" i="17"/>
  <c r="I424" i="17"/>
  <c r="H335" i="17"/>
  <c r="I335" i="17"/>
  <c r="H323" i="17"/>
  <c r="I323" i="17"/>
  <c r="I316" i="17"/>
  <c r="H316" i="17"/>
  <c r="H284" i="17"/>
  <c r="I284" i="17"/>
  <c r="I57" i="17"/>
  <c r="I82" i="17"/>
  <c r="I103" i="17"/>
  <c r="I181" i="17"/>
  <c r="I256" i="17"/>
  <c r="I383" i="17"/>
  <c r="I489" i="17"/>
  <c r="I658" i="17"/>
  <c r="G676" i="17"/>
  <c r="I676" i="17" s="1"/>
  <c r="H699" i="17"/>
  <c r="I699" i="17"/>
  <c r="H580" i="17"/>
  <c r="I580" i="17"/>
  <c r="H574" i="17"/>
  <c r="I574" i="17"/>
  <c r="H559" i="17"/>
  <c r="I559" i="17"/>
  <c r="I420" i="17"/>
  <c r="H420" i="17"/>
  <c r="I38" i="17"/>
  <c r="I59" i="17"/>
  <c r="I75" i="17"/>
  <c r="I85" i="17"/>
  <c r="I140" i="17"/>
  <c r="I168" i="17"/>
  <c r="I243" i="17"/>
  <c r="I583" i="17"/>
  <c r="I661" i="17"/>
  <c r="H514" i="17"/>
  <c r="H624" i="17"/>
  <c r="I624" i="17"/>
  <c r="F654" i="17"/>
  <c r="H709" i="17"/>
  <c r="I709" i="17"/>
  <c r="H599" i="17"/>
  <c r="I599" i="17"/>
  <c r="H529" i="17"/>
  <c r="I529" i="17"/>
  <c r="H526" i="17"/>
  <c r="I526" i="17"/>
  <c r="H504" i="17"/>
  <c r="I504" i="17"/>
  <c r="H500" i="17"/>
  <c r="I500" i="17"/>
  <c r="H487" i="17"/>
  <c r="I487" i="17"/>
  <c r="H446" i="17"/>
  <c r="I446" i="17"/>
  <c r="H439" i="17"/>
  <c r="I439" i="17"/>
  <c r="H423" i="17"/>
  <c r="I423" i="17"/>
  <c r="H410" i="17"/>
  <c r="I410" i="17"/>
  <c r="H401" i="17"/>
  <c r="I401" i="17"/>
  <c r="H394" i="17"/>
  <c r="I394" i="17"/>
  <c r="H359" i="17"/>
  <c r="I359" i="17"/>
  <c r="H349" i="17"/>
  <c r="I349" i="17"/>
  <c r="H337" i="17"/>
  <c r="I337" i="17"/>
  <c r="H321" i="17"/>
  <c r="I321" i="17"/>
  <c r="H308" i="17"/>
  <c r="I308" i="17"/>
  <c r="H285" i="17"/>
  <c r="I285" i="17"/>
  <c r="H269" i="17"/>
  <c r="I269" i="17"/>
  <c r="I43" i="17"/>
  <c r="I52" i="17"/>
  <c r="I60" i="17"/>
  <c r="I69" i="17"/>
  <c r="I79" i="17"/>
  <c r="I87" i="17"/>
  <c r="I96" i="17"/>
  <c r="I106" i="17"/>
  <c r="I114" i="17"/>
  <c r="I127" i="17"/>
  <c r="I134" i="17"/>
  <c r="I141" i="17"/>
  <c r="I147" i="17"/>
  <c r="I155" i="17"/>
  <c r="I163" i="17"/>
  <c r="I178" i="17"/>
  <c r="I185" i="17"/>
  <c r="I192" i="17"/>
  <c r="I199" i="17"/>
  <c r="I208" i="17"/>
  <c r="I217" i="17"/>
  <c r="I231" i="17"/>
  <c r="I238" i="17"/>
  <c r="I245" i="17"/>
  <c r="I259" i="17"/>
  <c r="I272" i="17"/>
  <c r="I288" i="17"/>
  <c r="I302" i="17"/>
  <c r="I318" i="17"/>
  <c r="I332" i="17"/>
  <c r="I346" i="17"/>
  <c r="I360" i="17"/>
  <c r="I375" i="17"/>
  <c r="I404" i="17"/>
  <c r="I434" i="17"/>
  <c r="I449" i="17"/>
  <c r="I463" i="17"/>
  <c r="I481" i="17"/>
  <c r="I497" i="17"/>
  <c r="I515" i="17"/>
  <c r="I532" i="17"/>
  <c r="I576" i="17"/>
  <c r="I648" i="17"/>
  <c r="I692" i="17"/>
  <c r="I712" i="17"/>
  <c r="H53" i="17"/>
  <c r="H93" i="17"/>
  <c r="H153" i="17"/>
  <c r="H232" i="17"/>
  <c r="H263" i="17"/>
  <c r="H292" i="17"/>
  <c r="H328" i="17"/>
  <c r="H350" i="17"/>
  <c r="H373" i="17"/>
  <c r="H675" i="17"/>
  <c r="H683" i="17"/>
  <c r="I683" i="17"/>
  <c r="H652" i="17"/>
  <c r="I652" i="17"/>
  <c r="H618" i="17"/>
  <c r="I618" i="17"/>
  <c r="I581" i="17"/>
  <c r="H581" i="17"/>
  <c r="H537" i="17"/>
  <c r="I537" i="17"/>
  <c r="H512" i="17"/>
  <c r="I512" i="17"/>
  <c r="H469" i="17"/>
  <c r="I469" i="17"/>
  <c r="H460" i="17"/>
  <c r="I460" i="17"/>
  <c r="H396" i="17"/>
  <c r="I396" i="17"/>
  <c r="I380" i="17"/>
  <c r="H380" i="17"/>
  <c r="H357" i="17"/>
  <c r="I357" i="17"/>
  <c r="I339" i="17"/>
  <c r="H339" i="17"/>
  <c r="H307" i="17"/>
  <c r="I307" i="17"/>
  <c r="I240" i="17"/>
  <c r="H240" i="17"/>
  <c r="I215" i="17"/>
  <c r="H215" i="17"/>
  <c r="I62" i="17"/>
  <c r="H62" i="17"/>
  <c r="I130" i="17"/>
  <c r="I152" i="17"/>
  <c r="I205" i="17"/>
  <c r="I234" i="17"/>
  <c r="I280" i="17"/>
  <c r="I310" i="17"/>
  <c r="I540" i="17"/>
  <c r="H706" i="17"/>
  <c r="I706" i="17"/>
  <c r="H614" i="17"/>
  <c r="I614" i="17"/>
  <c r="H550" i="17"/>
  <c r="I550" i="17"/>
  <c r="I475" i="17"/>
  <c r="H475" i="17"/>
  <c r="I443" i="17"/>
  <c r="H443" i="17"/>
  <c r="I356" i="17"/>
  <c r="H356" i="17"/>
  <c r="I49" i="17"/>
  <c r="I66" i="17"/>
  <c r="I92" i="17"/>
  <c r="I118" i="17"/>
  <c r="I268" i="17"/>
  <c r="I297" i="17"/>
  <c r="I370" i="17"/>
  <c r="I682" i="17"/>
  <c r="I702" i="17"/>
  <c r="H76" i="17"/>
  <c r="H610" i="17"/>
  <c r="F14" i="17"/>
  <c r="H734" i="17"/>
  <c r="I734" i="17"/>
  <c r="G686" i="17"/>
  <c r="I686" i="17" s="1"/>
  <c r="H637" i="17"/>
  <c r="I637" i="17"/>
  <c r="H568" i="17"/>
  <c r="I568" i="17"/>
  <c r="H562" i="17"/>
  <c r="I562" i="17"/>
  <c r="H538" i="17"/>
  <c r="I538" i="17"/>
  <c r="H520" i="17"/>
  <c r="I520" i="17"/>
  <c r="H513" i="17"/>
  <c r="I513" i="17"/>
  <c r="H494" i="17"/>
  <c r="I494" i="17"/>
  <c r="H477" i="17"/>
  <c r="I477" i="17"/>
  <c r="H474" i="17"/>
  <c r="I474" i="17"/>
  <c r="H461" i="17"/>
  <c r="I461" i="17"/>
  <c r="H429" i="17"/>
  <c r="I429" i="17"/>
  <c r="H388" i="17"/>
  <c r="I388" i="17"/>
  <c r="H372" i="17"/>
  <c r="I372" i="17"/>
  <c r="E628" i="17"/>
  <c r="G649" i="17"/>
  <c r="I649" i="17" s="1"/>
  <c r="G665" i="17"/>
  <c r="H665" i="17" s="1"/>
  <c r="G670" i="17"/>
  <c r="I670" i="17" s="1"/>
  <c r="F673" i="17"/>
  <c r="G688" i="17"/>
  <c r="G681" i="17"/>
  <c r="H681" i="17" s="1"/>
  <c r="H454" i="17"/>
  <c r="I454" i="17"/>
  <c r="H416" i="17"/>
  <c r="I416" i="17"/>
  <c r="H403" i="17"/>
  <c r="I403" i="17"/>
  <c r="H351" i="17"/>
  <c r="I351" i="17"/>
  <c r="H314" i="17"/>
  <c r="I314" i="17"/>
  <c r="H301" i="17"/>
  <c r="I301" i="17"/>
  <c r="H262" i="17"/>
  <c r="I262" i="17"/>
  <c r="I31" i="17"/>
  <c r="I44" i="17"/>
  <c r="I101" i="17"/>
  <c r="I108" i="17"/>
  <c r="I122" i="17"/>
  <c r="I129" i="17"/>
  <c r="I135" i="17"/>
  <c r="I143" i="17"/>
  <c r="I150" i="17"/>
  <c r="I157" i="17"/>
  <c r="I172" i="17"/>
  <c r="I179" i="17"/>
  <c r="I186" i="17"/>
  <c r="I194" i="17"/>
  <c r="I203" i="17"/>
  <c r="I210" i="17"/>
  <c r="I218" i="17"/>
  <c r="I246" i="17"/>
  <c r="I254" i="17"/>
  <c r="I260" i="17"/>
  <c r="I319" i="17"/>
  <c r="I334" i="17"/>
  <c r="I348" i="17"/>
  <c r="I362" i="17"/>
  <c r="I407" i="17"/>
  <c r="I421" i="17"/>
  <c r="I436" i="17"/>
  <c r="I450" i="17"/>
  <c r="I464" i="17"/>
  <c r="I484" i="17"/>
  <c r="I517" i="17"/>
  <c r="I535" i="17"/>
  <c r="I556" i="17"/>
  <c r="I578" i="17"/>
  <c r="I595" i="17"/>
  <c r="I621" i="17"/>
  <c r="I651" i="17"/>
  <c r="I671" i="17"/>
  <c r="I718" i="17"/>
  <c r="H331" i="17"/>
  <c r="H378" i="17"/>
  <c r="H462" i="17"/>
  <c r="H558" i="17"/>
  <c r="H638" i="17"/>
  <c r="I638" i="17"/>
  <c r="H620" i="17"/>
  <c r="I620" i="17"/>
  <c r="H622" i="17"/>
  <c r="I622" i="17"/>
  <c r="H727" i="17"/>
  <c r="I727" i="17"/>
  <c r="H707" i="17"/>
  <c r="I707" i="17"/>
  <c r="H691" i="17"/>
  <c r="I691" i="17"/>
  <c r="H684" i="17"/>
  <c r="I684" i="17"/>
  <c r="H650" i="17"/>
  <c r="I650" i="17"/>
  <c r="H636" i="17"/>
  <c r="I636" i="17"/>
  <c r="H626" i="17"/>
  <c r="I626" i="17"/>
  <c r="I613" i="17"/>
  <c r="H613" i="17"/>
  <c r="H609" i="17"/>
  <c r="I609" i="17"/>
  <c r="H606" i="17"/>
  <c r="I606" i="17"/>
  <c r="G596" i="17"/>
  <c r="I603" i="17"/>
  <c r="I640" i="17"/>
  <c r="I647" i="17"/>
  <c r="I687" i="17"/>
  <c r="F633" i="17"/>
  <c r="E689" i="17"/>
  <c r="G689" i="17" s="1"/>
  <c r="G690" i="17"/>
  <c r="H719" i="17"/>
  <c r="I719" i="17"/>
  <c r="H716" i="17"/>
  <c r="I716" i="17"/>
  <c r="H697" i="17"/>
  <c r="I697" i="17"/>
  <c r="H679" i="17"/>
  <c r="I679" i="17"/>
  <c r="G674" i="17"/>
  <c r="H657" i="17"/>
  <c r="I657" i="17"/>
  <c r="I643" i="17"/>
  <c r="H643" i="17"/>
  <c r="H639" i="17"/>
  <c r="I639" i="17"/>
  <c r="H632" i="17"/>
  <c r="I632" i="17"/>
  <c r="G629" i="17"/>
  <c r="I625" i="17"/>
  <c r="H625" i="17"/>
  <c r="H619" i="17"/>
  <c r="I619" i="17"/>
  <c r="H579" i="17"/>
  <c r="I579" i="17"/>
  <c r="H571" i="17"/>
  <c r="I571" i="17"/>
  <c r="H564" i="17"/>
  <c r="I564" i="17"/>
  <c r="H561" i="17"/>
  <c r="I561" i="17"/>
  <c r="H549" i="17"/>
  <c r="I549" i="17"/>
  <c r="H534" i="17"/>
  <c r="I534" i="17"/>
  <c r="H522" i="17"/>
  <c r="I522" i="17"/>
  <c r="H509" i="17"/>
  <c r="I509" i="17"/>
  <c r="H496" i="17"/>
  <c r="I496" i="17"/>
  <c r="H483" i="17"/>
  <c r="I483" i="17"/>
  <c r="H470" i="17"/>
  <c r="I470" i="17"/>
  <c r="H26" i="17"/>
  <c r="I26" i="17"/>
  <c r="I34" i="17"/>
  <c r="I39" i="17"/>
  <c r="I70" i="17"/>
  <c r="I83" i="17"/>
  <c r="I107" i="17"/>
  <c r="I119" i="17"/>
  <c r="I131" i="17"/>
  <c r="I144" i="17"/>
  <c r="I156" i="17"/>
  <c r="I182" i="17"/>
  <c r="I209" i="17"/>
  <c r="I222" i="17"/>
  <c r="I247" i="17"/>
  <c r="I271" i="17"/>
  <c r="I298" i="17"/>
  <c r="I311" i="17"/>
  <c r="I336" i="17"/>
  <c r="I361" i="17"/>
  <c r="I374" i="17"/>
  <c r="I387" i="17"/>
  <c r="I400" i="17"/>
  <c r="I412" i="17"/>
  <c r="I425" i="17"/>
  <c r="I438" i="17"/>
  <c r="I451" i="17"/>
  <c r="I480" i="17"/>
  <c r="I490" i="17"/>
  <c r="I506" i="17"/>
  <c r="I516" i="17"/>
  <c r="I531" i="17"/>
  <c r="I541" i="17"/>
  <c r="I553" i="17"/>
  <c r="E654" i="17"/>
  <c r="G655" i="17"/>
  <c r="H732" i="17"/>
  <c r="I732" i="17"/>
  <c r="H729" i="17"/>
  <c r="I729" i="17"/>
  <c r="H660" i="17"/>
  <c r="I660" i="17"/>
  <c r="I656" i="17"/>
  <c r="H656" i="17"/>
  <c r="G642" i="17"/>
  <c r="H631" i="17"/>
  <c r="I631" i="17"/>
  <c r="H611" i="17"/>
  <c r="I611" i="17"/>
  <c r="H597" i="17"/>
  <c r="I597" i="17"/>
  <c r="H594" i="17"/>
  <c r="I594" i="17"/>
  <c r="H567" i="17"/>
  <c r="I567" i="17"/>
  <c r="H552" i="17"/>
  <c r="I552" i="17"/>
  <c r="H543" i="17"/>
  <c r="I543" i="17"/>
  <c r="H530" i="17"/>
  <c r="I530" i="17"/>
  <c r="H518" i="17"/>
  <c r="I518" i="17"/>
  <c r="H505" i="17"/>
  <c r="I505" i="17"/>
  <c r="H492" i="17"/>
  <c r="I492" i="17"/>
  <c r="H479" i="17"/>
  <c r="I479" i="17"/>
  <c r="H466" i="17"/>
  <c r="I466" i="17"/>
  <c r="I16" i="17"/>
  <c r="I54" i="17"/>
  <c r="I80" i="17"/>
  <c r="I89" i="17"/>
  <c r="I124" i="17"/>
  <c r="I128" i="17"/>
  <c r="I149" i="17"/>
  <c r="I165" i="17"/>
  <c r="I175" i="17"/>
  <c r="I191" i="17"/>
  <c r="I201" i="17"/>
  <c r="I206" i="17"/>
  <c r="I219" i="17"/>
  <c r="I228" i="17"/>
  <c r="I244" i="17"/>
  <c r="I252" i="17"/>
  <c r="I265" i="17"/>
  <c r="I277" i="17"/>
  <c r="I281" i="17"/>
  <c r="I290" i="17"/>
  <c r="I294" i="17"/>
  <c r="I303" i="17"/>
  <c r="I320" i="17"/>
  <c r="I329" i="17"/>
  <c r="I333" i="17"/>
  <c r="I342" i="17"/>
  <c r="I345" i="17"/>
  <c r="I354" i="17"/>
  <c r="I358" i="17"/>
  <c r="I367" i="17"/>
  <c r="I371" i="17"/>
  <c r="I384" i="17"/>
  <c r="I405" i="17"/>
  <c r="I409" i="17"/>
  <c r="I418" i="17"/>
  <c r="I422" i="17"/>
  <c r="I431" i="17"/>
  <c r="I435" i="17"/>
  <c r="I444" i="17"/>
  <c r="I448" i="17"/>
  <c r="I456" i="17"/>
  <c r="I476" i="17"/>
  <c r="I486" i="17"/>
  <c r="I502" i="17"/>
  <c r="I575" i="17"/>
  <c r="I634" i="17"/>
  <c r="I644" i="17"/>
  <c r="I720" i="17"/>
  <c r="H664" i="17"/>
  <c r="E25" i="17"/>
  <c r="G25" i="17" s="1"/>
  <c r="F591" i="17"/>
  <c r="E695" i="17"/>
  <c r="E725" i="17"/>
  <c r="H731" i="17"/>
  <c r="I731" i="17"/>
  <c r="I724" i="17"/>
  <c r="H724" i="17"/>
  <c r="H721" i="17"/>
  <c r="I721" i="17"/>
  <c r="H714" i="17"/>
  <c r="I714" i="17"/>
  <c r="I711" i="17"/>
  <c r="H711" i="17"/>
  <c r="H708" i="17"/>
  <c r="I708" i="17"/>
  <c r="H701" i="17"/>
  <c r="I701" i="17"/>
  <c r="G696" i="17"/>
  <c r="H672" i="17"/>
  <c r="I672" i="17"/>
  <c r="H669" i="17"/>
  <c r="I669" i="17"/>
  <c r="H663" i="17"/>
  <c r="I663" i="17"/>
  <c r="H659" i="17"/>
  <c r="I659" i="17"/>
  <c r="H623" i="17"/>
  <c r="I623" i="17"/>
  <c r="H607" i="17"/>
  <c r="I607" i="17"/>
  <c r="H577" i="17"/>
  <c r="I577" i="17"/>
  <c r="H570" i="17"/>
  <c r="I570" i="17"/>
  <c r="H555" i="17"/>
  <c r="I555" i="17"/>
  <c r="H539" i="17"/>
  <c r="I539" i="17"/>
  <c r="H536" i="17"/>
  <c r="I536" i="17"/>
  <c r="I527" i="17"/>
  <c r="H527" i="17"/>
  <c r="H523" i="17"/>
  <c r="I523" i="17"/>
  <c r="H511" i="17"/>
  <c r="I511" i="17"/>
  <c r="I508" i="17"/>
  <c r="H508" i="17"/>
  <c r="I501" i="17"/>
  <c r="H501" i="17"/>
  <c r="H498" i="17"/>
  <c r="I498" i="17"/>
  <c r="H495" i="17"/>
  <c r="I495" i="17"/>
  <c r="H488" i="17"/>
  <c r="I488" i="17"/>
  <c r="H485" i="17"/>
  <c r="I485" i="17"/>
  <c r="H478" i="17"/>
  <c r="I478" i="17"/>
  <c r="H468" i="17"/>
  <c r="I468" i="17"/>
  <c r="H465" i="17"/>
  <c r="I465" i="17"/>
  <c r="H459" i="17"/>
  <c r="I459" i="17"/>
  <c r="H452" i="17"/>
  <c r="I452" i="17"/>
  <c r="I447" i="17"/>
  <c r="H447" i="17"/>
  <c r="H440" i="17"/>
  <c r="I440" i="17"/>
  <c r="H437" i="17"/>
  <c r="I437" i="17"/>
  <c r="H430" i="17"/>
  <c r="I430" i="17"/>
  <c r="H427" i="17"/>
  <c r="I427" i="17"/>
  <c r="H417" i="17"/>
  <c r="I417" i="17"/>
  <c r="H414" i="17"/>
  <c r="I414" i="17"/>
  <c r="H408" i="17"/>
  <c r="I408" i="17"/>
  <c r="H398" i="17"/>
  <c r="I398" i="17"/>
  <c r="I395" i="17"/>
  <c r="H395" i="17"/>
  <c r="H392" i="17"/>
  <c r="I392" i="17"/>
  <c r="I386" i="17"/>
  <c r="H386" i="17"/>
  <c r="H382" i="17"/>
  <c r="I382" i="17"/>
  <c r="H379" i="17"/>
  <c r="I379" i="17"/>
  <c r="H376" i="17"/>
  <c r="I376" i="17"/>
  <c r="H369" i="17"/>
  <c r="I369" i="17"/>
  <c r="H366" i="17"/>
  <c r="I366" i="17"/>
  <c r="H353" i="17"/>
  <c r="I353" i="17"/>
  <c r="H347" i="17"/>
  <c r="I347" i="17"/>
  <c r="H344" i="17"/>
  <c r="I344" i="17"/>
  <c r="H341" i="17"/>
  <c r="I341" i="17"/>
  <c r="H338" i="17"/>
  <c r="I338" i="17"/>
  <c r="H325" i="17"/>
  <c r="I325" i="17"/>
  <c r="H322" i="17"/>
  <c r="I322" i="17"/>
  <c r="H315" i="17"/>
  <c r="I315" i="17"/>
  <c r="H309" i="17"/>
  <c r="I309" i="17"/>
  <c r="H306" i="17"/>
  <c r="I306" i="17"/>
  <c r="H299" i="17"/>
  <c r="I299" i="17"/>
  <c r="H296" i="17"/>
  <c r="I296" i="17"/>
  <c r="H293" i="17"/>
  <c r="I293" i="17"/>
  <c r="H289" i="17"/>
  <c r="I289" i="17"/>
  <c r="H286" i="17"/>
  <c r="I286" i="17"/>
  <c r="H283" i="17"/>
  <c r="I283" i="17"/>
  <c r="H276" i="17"/>
  <c r="I276" i="17"/>
  <c r="H273" i="17"/>
  <c r="I273" i="17"/>
  <c r="H270" i="17"/>
  <c r="I270" i="17"/>
  <c r="H267" i="17"/>
  <c r="I267" i="17"/>
  <c r="H264" i="17"/>
  <c r="I264" i="17"/>
  <c r="H261" i="17"/>
  <c r="I261" i="17"/>
  <c r="H258" i="17"/>
  <c r="I258" i="17"/>
  <c r="H255" i="17"/>
  <c r="I255" i="17"/>
  <c r="H248" i="17"/>
  <c r="I248" i="17"/>
  <c r="H242" i="17"/>
  <c r="I242" i="17"/>
  <c r="H239" i="17"/>
  <c r="I239" i="17"/>
  <c r="H236" i="17"/>
  <c r="I236" i="17"/>
  <c r="H233" i="17"/>
  <c r="I233" i="17"/>
  <c r="H230" i="17"/>
  <c r="I230" i="17"/>
  <c r="H227" i="17"/>
  <c r="I227" i="17"/>
  <c r="H224" i="17"/>
  <c r="I224" i="17"/>
  <c r="H221" i="17"/>
  <c r="I221" i="17"/>
  <c r="H214" i="17"/>
  <c r="I214" i="17"/>
  <c r="H211" i="17"/>
  <c r="I211" i="17"/>
  <c r="H207" i="17"/>
  <c r="I207" i="17"/>
  <c r="H204" i="17"/>
  <c r="I204" i="17"/>
  <c r="H200" i="17"/>
  <c r="I200" i="17"/>
  <c r="H196" i="17"/>
  <c r="I196" i="17"/>
  <c r="H193" i="17"/>
  <c r="I193" i="17"/>
  <c r="H190" i="17"/>
  <c r="I190" i="17"/>
  <c r="H187" i="17"/>
  <c r="I187" i="17"/>
  <c r="H183" i="17"/>
  <c r="I183" i="17"/>
  <c r="H180" i="17"/>
  <c r="I180" i="17"/>
  <c r="H177" i="17"/>
  <c r="I177" i="17"/>
  <c r="H174" i="17"/>
  <c r="I174" i="17"/>
  <c r="H170" i="17"/>
  <c r="I170" i="17"/>
  <c r="H167" i="17"/>
  <c r="I167" i="17"/>
  <c r="H164" i="17"/>
  <c r="I164" i="17"/>
  <c r="H161" i="17"/>
  <c r="I161" i="17"/>
  <c r="H154" i="17"/>
  <c r="I154" i="17"/>
  <c r="H151" i="17"/>
  <c r="I151" i="17"/>
  <c r="H148" i="17"/>
  <c r="I148" i="17"/>
  <c r="H145" i="17"/>
  <c r="I145" i="17"/>
  <c r="H142" i="17"/>
  <c r="I142" i="17"/>
  <c r="H139" i="17"/>
  <c r="I139" i="17"/>
  <c r="H136" i="17"/>
  <c r="I136" i="17"/>
  <c r="H133" i="17"/>
  <c r="I133" i="17"/>
  <c r="H123" i="17"/>
  <c r="I123" i="17"/>
  <c r="H120" i="17"/>
  <c r="I120" i="17"/>
  <c r="H115" i="17"/>
  <c r="I115" i="17"/>
  <c r="H112" i="17"/>
  <c r="I112" i="17"/>
  <c r="H105" i="17"/>
  <c r="I105" i="17"/>
  <c r="H102" i="17"/>
  <c r="I102" i="17"/>
  <c r="I32" i="17"/>
  <c r="I36" i="17"/>
  <c r="I50" i="17"/>
  <c r="I56" i="17"/>
  <c r="I63" i="17"/>
  <c r="I68" i="17"/>
  <c r="I72" i="17"/>
  <c r="I77" i="17"/>
  <c r="I86" i="17"/>
  <c r="I90" i="17"/>
  <c r="I95" i="17"/>
  <c r="I100" i="17"/>
  <c r="I109" i="17"/>
  <c r="I113" i="17"/>
  <c r="I121" i="17"/>
  <c r="I125" i="17"/>
  <c r="I137" i="17"/>
  <c r="I146" i="17"/>
  <c r="I158" i="17"/>
  <c r="I162" i="17"/>
  <c r="I171" i="17"/>
  <c r="I184" i="17"/>
  <c r="I188" i="17"/>
  <c r="I197" i="17"/>
  <c r="I202" i="17"/>
  <c r="I212" i="17"/>
  <c r="I216" i="17"/>
  <c r="I225" i="17"/>
  <c r="I237" i="17"/>
  <c r="I241" i="17"/>
  <c r="I249" i="17"/>
  <c r="I253" i="17"/>
  <c r="I274" i="17"/>
  <c r="I278" i="17"/>
  <c r="I287" i="17"/>
  <c r="I291" i="17"/>
  <c r="I300" i="17"/>
  <c r="I304" i="17"/>
  <c r="I313" i="17"/>
  <c r="I317" i="17"/>
  <c r="I330" i="17"/>
  <c r="I364" i="17"/>
  <c r="I368" i="17"/>
  <c r="I377" i="17"/>
  <c r="I381" i="17"/>
  <c r="I390" i="17"/>
  <c r="I393" i="17"/>
  <c r="I402" i="17"/>
  <c r="I406" i="17"/>
  <c r="I415" i="17"/>
  <c r="I419" i="17"/>
  <c r="I428" i="17"/>
  <c r="I432" i="17"/>
  <c r="I441" i="17"/>
  <c r="I445" i="17"/>
  <c r="I453" i="17"/>
  <c r="I457" i="17"/>
  <c r="I467" i="17"/>
  <c r="I472" i="17"/>
  <c r="I482" i="17"/>
  <c r="I493" i="17"/>
  <c r="I499" i="17"/>
  <c r="I503" i="17"/>
  <c r="I519" i="17"/>
  <c r="I524" i="17"/>
  <c r="I528" i="17"/>
  <c r="I533" i="17"/>
  <c r="I601" i="17"/>
  <c r="I617" i="17"/>
  <c r="I666" i="17"/>
  <c r="I694" i="17"/>
  <c r="H411" i="17"/>
  <c r="H491" i="17"/>
  <c r="H593" i="17"/>
  <c r="F695" i="17"/>
  <c r="F725" i="17"/>
  <c r="H715" i="17"/>
  <c r="I715" i="17"/>
  <c r="I19" i="17"/>
  <c r="I48" i="17"/>
  <c r="I51" i="17"/>
  <c r="I55" i="17"/>
  <c r="I58" i="17"/>
  <c r="I61" i="17"/>
  <c r="I64" i="17"/>
  <c r="I67" i="17"/>
  <c r="I71" i="17"/>
  <c r="I74" i="17"/>
  <c r="I78" i="17"/>
  <c r="I81" i="17"/>
  <c r="I84" i="17"/>
  <c r="I88" i="17"/>
  <c r="I91" i="17"/>
  <c r="I94" i="17"/>
  <c r="I573" i="17"/>
  <c r="I585" i="17"/>
  <c r="I602" i="17"/>
  <c r="I615" i="17"/>
  <c r="I627" i="17"/>
  <c r="I641" i="17"/>
  <c r="I668" i="17"/>
  <c r="I693" i="17"/>
  <c r="I705" i="17"/>
  <c r="I722" i="17"/>
  <c r="K653" i="18" l="1"/>
  <c r="F653" i="19"/>
  <c r="I653" i="19" s="1"/>
  <c r="J253" i="18"/>
  <c r="K253" i="18"/>
  <c r="J473" i="18"/>
  <c r="K473" i="18"/>
  <c r="K235" i="18"/>
  <c r="G588" i="18"/>
  <c r="I589" i="18"/>
  <c r="F589" i="19" s="1"/>
  <c r="I589" i="19" s="1"/>
  <c r="J590" i="18"/>
  <c r="K590" i="18"/>
  <c r="J304" i="18"/>
  <c r="K304" i="18"/>
  <c r="K439" i="18"/>
  <c r="J439" i="18"/>
  <c r="K85" i="18"/>
  <c r="J85" i="18"/>
  <c r="K457" i="18"/>
  <c r="J457" i="18"/>
  <c r="K23" i="18"/>
  <c r="J23" i="18"/>
  <c r="J653" i="18"/>
  <c r="K276" i="18"/>
  <c r="J276" i="18"/>
  <c r="K383" i="18"/>
  <c r="J383" i="18"/>
  <c r="K336" i="18"/>
  <c r="J336" i="18"/>
  <c r="K572" i="18"/>
  <c r="J572" i="18"/>
  <c r="K356" i="18"/>
  <c r="J356" i="18"/>
  <c r="K320" i="18"/>
  <c r="J320" i="18"/>
  <c r="J31" i="18"/>
  <c r="J109" i="18"/>
  <c r="J556" i="18"/>
  <c r="G11" i="18"/>
  <c r="I12" i="18"/>
  <c r="K12" i="18" s="1"/>
  <c r="C11" i="18"/>
  <c r="K487" i="18"/>
  <c r="J487" i="18"/>
  <c r="J398" i="18"/>
  <c r="K398" i="18"/>
  <c r="J539" i="18"/>
  <c r="K539" i="18"/>
  <c r="K501" i="18"/>
  <c r="J501" i="18"/>
  <c r="K290" i="18"/>
  <c r="J290" i="18"/>
  <c r="K370" i="18"/>
  <c r="J370" i="18"/>
  <c r="J13" i="18"/>
  <c r="F9" i="18"/>
  <c r="F586" i="18"/>
  <c r="C589" i="18"/>
  <c r="C108" i="18"/>
  <c r="K108" i="18" s="1"/>
  <c r="C30" i="18"/>
  <c r="K30" i="18" s="1"/>
  <c r="C234" i="18"/>
  <c r="C555" i="18"/>
  <c r="C653" i="17"/>
  <c r="I680" i="17"/>
  <c r="I685" i="17"/>
  <c r="I600" i="17"/>
  <c r="H698" i="17"/>
  <c r="H723" i="17"/>
  <c r="I592" i="17"/>
  <c r="H604" i="17"/>
  <c r="H616" i="17"/>
  <c r="I608" i="17"/>
  <c r="H730" i="17"/>
  <c r="I20" i="17"/>
  <c r="I713" i="17"/>
  <c r="E590" i="17"/>
  <c r="I17" i="17"/>
  <c r="G591" i="17"/>
  <c r="I591" i="17" s="1"/>
  <c r="I678" i="17"/>
  <c r="I717" i="17"/>
  <c r="I726" i="17"/>
  <c r="H649" i="17"/>
  <c r="G673" i="17"/>
  <c r="I673" i="17" s="1"/>
  <c r="G654" i="17"/>
  <c r="H654" i="17" s="1"/>
  <c r="I710" i="17"/>
  <c r="I667" i="17"/>
  <c r="H703" i="17"/>
  <c r="H733" i="17"/>
  <c r="I646" i="17"/>
  <c r="I728" i="17"/>
  <c r="H676" i="17"/>
  <c r="I700" i="17"/>
  <c r="H670" i="17"/>
  <c r="I665" i="17"/>
  <c r="H704" i="17"/>
  <c r="F653" i="17"/>
  <c r="I612" i="17"/>
  <c r="I681" i="17"/>
  <c r="H673" i="17"/>
  <c r="I688" i="17"/>
  <c r="H688" i="17"/>
  <c r="H686" i="17"/>
  <c r="H629" i="17"/>
  <c r="I629" i="17"/>
  <c r="E24" i="17"/>
  <c r="E23" i="17" s="1"/>
  <c r="H690" i="17"/>
  <c r="I690" i="17"/>
  <c r="F628" i="17"/>
  <c r="G633" i="17"/>
  <c r="H25" i="17"/>
  <c r="I25" i="17"/>
  <c r="H655" i="17"/>
  <c r="I655" i="17"/>
  <c r="H689" i="17"/>
  <c r="I689" i="17"/>
  <c r="E653" i="17"/>
  <c r="G725" i="17"/>
  <c r="H642" i="17"/>
  <c r="I642" i="17"/>
  <c r="H596" i="17"/>
  <c r="I596" i="17"/>
  <c r="H696" i="17"/>
  <c r="I696" i="17"/>
  <c r="G695" i="17"/>
  <c r="H674" i="17"/>
  <c r="I674" i="17"/>
  <c r="G599" i="20" l="1"/>
  <c r="J599" i="20" s="1"/>
  <c r="K589" i="19"/>
  <c r="J589" i="19"/>
  <c r="J589" i="18"/>
  <c r="K653" i="19"/>
  <c r="G663" i="20"/>
  <c r="J663" i="20" s="1"/>
  <c r="J653" i="19"/>
  <c r="J12" i="18"/>
  <c r="K234" i="18"/>
  <c r="J234" i="18"/>
  <c r="G10" i="18"/>
  <c r="I11" i="18"/>
  <c r="K11" i="18" s="1"/>
  <c r="K589" i="18"/>
  <c r="J108" i="18"/>
  <c r="J30" i="18"/>
  <c r="G587" i="18"/>
  <c r="I588" i="18"/>
  <c r="F588" i="19" s="1"/>
  <c r="I588" i="19" s="1"/>
  <c r="K555" i="18"/>
  <c r="J555" i="18"/>
  <c r="F8" i="18"/>
  <c r="C10" i="18"/>
  <c r="C588" i="18"/>
  <c r="C107" i="18"/>
  <c r="H591" i="17"/>
  <c r="I654" i="17"/>
  <c r="I633" i="17"/>
  <c r="H633" i="17"/>
  <c r="H725" i="17"/>
  <c r="I725" i="17"/>
  <c r="I695" i="17"/>
  <c r="H695" i="17"/>
  <c r="G628" i="17"/>
  <c r="F590" i="17"/>
  <c r="G653" i="17"/>
  <c r="E589" i="17"/>
  <c r="H601" i="23" l="1"/>
  <c r="K601" i="23" s="1"/>
  <c r="L599" i="20"/>
  <c r="K599" i="20"/>
  <c r="J588" i="18"/>
  <c r="G598" i="20"/>
  <c r="J598" i="20" s="1"/>
  <c r="J588" i="19"/>
  <c r="K588" i="19"/>
  <c r="J11" i="18"/>
  <c r="K588" i="18"/>
  <c r="G9" i="18"/>
  <c r="I10" i="18"/>
  <c r="J10" i="18" s="1"/>
  <c r="G586" i="18"/>
  <c r="I586" i="18" s="1"/>
  <c r="F586" i="19" s="1"/>
  <c r="I586" i="19" s="1"/>
  <c r="I587" i="18"/>
  <c r="F587" i="19" s="1"/>
  <c r="I587" i="19" s="1"/>
  <c r="K107" i="18"/>
  <c r="J107" i="18"/>
  <c r="F7" i="18"/>
  <c r="C587" i="18"/>
  <c r="J587" i="18" s="1"/>
  <c r="C9" i="18"/>
  <c r="H653" i="17"/>
  <c r="I653" i="17"/>
  <c r="F589" i="17"/>
  <c r="F588" i="17" s="1"/>
  <c r="F587" i="17" s="1"/>
  <c r="F586" i="17" s="1"/>
  <c r="F7" i="17" s="1"/>
  <c r="G590" i="17"/>
  <c r="H628" i="17"/>
  <c r="I628" i="17"/>
  <c r="E588" i="17"/>
  <c r="H600" i="23" l="1"/>
  <c r="K600" i="23" s="1"/>
  <c r="L598" i="20"/>
  <c r="K598" i="20"/>
  <c r="M601" i="23"/>
  <c r="L601" i="23"/>
  <c r="K586" i="19"/>
  <c r="G596" i="20"/>
  <c r="J596" i="20" s="1"/>
  <c r="J586" i="19"/>
  <c r="G597" i="20"/>
  <c r="J597" i="20" s="1"/>
  <c r="K587" i="19"/>
  <c r="J587" i="19"/>
  <c r="K10" i="18"/>
  <c r="K587" i="18"/>
  <c r="G8" i="18"/>
  <c r="I9" i="18"/>
  <c r="K9" i="18" s="1"/>
  <c r="C758" i="18"/>
  <c r="C759" i="18" s="1"/>
  <c r="C586" i="18"/>
  <c r="J586" i="18" s="1"/>
  <c r="C8" i="18"/>
  <c r="G589" i="17"/>
  <c r="H589" i="17" s="1"/>
  <c r="H590" i="17"/>
  <c r="I590" i="17"/>
  <c r="E587" i="17"/>
  <c r="G588" i="17"/>
  <c r="H598" i="23" l="1"/>
  <c r="K598" i="23" s="1"/>
  <c r="K596" i="20"/>
  <c r="L596" i="20"/>
  <c r="H599" i="23"/>
  <c r="K599" i="23" s="1"/>
  <c r="K597" i="20"/>
  <c r="L597" i="20"/>
  <c r="L600" i="23"/>
  <c r="M600" i="23"/>
  <c r="J9" i="18"/>
  <c r="K586" i="18"/>
  <c r="G7" i="18"/>
  <c r="I8" i="18"/>
  <c r="J8" i="18" s="1"/>
  <c r="C7" i="18"/>
  <c r="I589" i="17"/>
  <c r="E586" i="17"/>
  <c r="G587" i="17"/>
  <c r="H588" i="17"/>
  <c r="I588" i="17"/>
  <c r="L599" i="23" l="1"/>
  <c r="M599" i="23"/>
  <c r="M598" i="23"/>
  <c r="L598" i="23"/>
  <c r="K8" i="18"/>
  <c r="I7" i="18"/>
  <c r="J7" i="18"/>
  <c r="H587" i="17"/>
  <c r="I587" i="17"/>
  <c r="E7" i="17"/>
  <c r="G586" i="17"/>
  <c r="C760" i="18" l="1"/>
  <c r="C761" i="18" s="1"/>
  <c r="F7" i="19"/>
  <c r="K7" i="18"/>
  <c r="H586" i="17"/>
  <c r="I586" i="17"/>
  <c r="C775" i="19" l="1"/>
  <c r="C776" i="19" s="1"/>
  <c r="I7" i="19"/>
  <c r="G566" i="17"/>
  <c r="G569" i="17"/>
  <c r="G572" i="17"/>
  <c r="G560" i="17"/>
  <c r="G557" i="17"/>
  <c r="G554" i="17"/>
  <c r="G551" i="17"/>
  <c r="G548" i="17"/>
  <c r="G598" i="17"/>
  <c r="G37" i="17"/>
  <c r="G33" i="17"/>
  <c r="G30" i="17"/>
  <c r="G24" i="17"/>
  <c r="G18" i="17"/>
  <c r="G15" i="17"/>
  <c r="G14" i="17"/>
  <c r="G7" i="20" l="1"/>
  <c r="J7" i="19"/>
  <c r="K7" i="19"/>
  <c r="C777" i="19"/>
  <c r="C778" i="19" s="1"/>
  <c r="H15" i="17"/>
  <c r="I15" i="17"/>
  <c r="H548" i="17"/>
  <c r="I548" i="17"/>
  <c r="H18" i="17"/>
  <c r="I18" i="17"/>
  <c r="H33" i="17"/>
  <c r="I33" i="17"/>
  <c r="H572" i="17"/>
  <c r="I572" i="17"/>
  <c r="H24" i="17"/>
  <c r="I24" i="17"/>
  <c r="H37" i="17"/>
  <c r="I37" i="17"/>
  <c r="I554" i="17"/>
  <c r="H554" i="17"/>
  <c r="H569" i="17"/>
  <c r="I569" i="17"/>
  <c r="H30" i="17"/>
  <c r="I30" i="17"/>
  <c r="H560" i="17"/>
  <c r="I560" i="17"/>
  <c r="H551" i="17"/>
  <c r="I551" i="17"/>
  <c r="H14" i="17"/>
  <c r="I14" i="17"/>
  <c r="H598" i="17"/>
  <c r="I598" i="17"/>
  <c r="H557" i="17"/>
  <c r="I557" i="17"/>
  <c r="H566" i="17"/>
  <c r="I566" i="17"/>
  <c r="G45" i="17"/>
  <c r="G46" i="17"/>
  <c r="G99" i="17"/>
  <c r="G41" i="17"/>
  <c r="G42" i="17"/>
  <c r="G40" i="17"/>
  <c r="G29" i="17"/>
  <c r="C786" i="20" l="1"/>
  <c r="C787" i="20" s="1"/>
  <c r="J7" i="20"/>
  <c r="I40" i="17"/>
  <c r="H40" i="17"/>
  <c r="H46" i="17"/>
  <c r="I46" i="17"/>
  <c r="I45" i="17"/>
  <c r="H45" i="17"/>
  <c r="H41" i="17"/>
  <c r="I41" i="17"/>
  <c r="H42" i="17"/>
  <c r="I42" i="17"/>
  <c r="H29" i="17"/>
  <c r="I29" i="17"/>
  <c r="H99" i="17"/>
  <c r="I99" i="17"/>
  <c r="G23" i="17"/>
  <c r="G12" i="17"/>
  <c r="G13" i="17"/>
  <c r="G97" i="17"/>
  <c r="G98" i="17"/>
  <c r="H7" i="23" l="1"/>
  <c r="K7" i="20"/>
  <c r="L7" i="20"/>
  <c r="C788" i="20"/>
  <c r="C789" i="20" s="1"/>
  <c r="H23" i="17"/>
  <c r="I23" i="17"/>
  <c r="H13" i="17"/>
  <c r="I13" i="17"/>
  <c r="H98" i="17"/>
  <c r="I98" i="17"/>
  <c r="H97" i="17"/>
  <c r="I97" i="17"/>
  <c r="H12" i="17"/>
  <c r="I12" i="17"/>
  <c r="G21" i="17"/>
  <c r="G22" i="17"/>
  <c r="G27" i="17"/>
  <c r="G28" i="17"/>
  <c r="G547" i="17"/>
  <c r="C774" i="23" l="1"/>
  <c r="C775" i="23" s="1"/>
  <c r="K7" i="23"/>
  <c r="H27" i="17"/>
  <c r="I27" i="17"/>
  <c r="H22" i="17"/>
  <c r="I22" i="17"/>
  <c r="H28" i="17"/>
  <c r="I28" i="17"/>
  <c r="H547" i="17"/>
  <c r="I547" i="17"/>
  <c r="I21" i="17"/>
  <c r="H21" i="17"/>
  <c r="G11" i="17"/>
  <c r="G546" i="17"/>
  <c r="C776" i="23" l="1"/>
  <c r="C777" i="23" s="1"/>
  <c r="L7" i="23"/>
  <c r="M7" i="23"/>
  <c r="H546" i="17"/>
  <c r="I546" i="17"/>
  <c r="H11" i="17"/>
  <c r="I11" i="17"/>
  <c r="G544" i="17"/>
  <c r="G545" i="17"/>
  <c r="H545" i="17" l="1"/>
  <c r="I545" i="17"/>
  <c r="H544" i="17"/>
  <c r="I544" i="17"/>
  <c r="G10" i="17"/>
  <c r="H10" i="17" l="1"/>
  <c r="I10" i="17"/>
  <c r="G9" i="17"/>
  <c r="G8" i="17"/>
  <c r="G7" i="17"/>
  <c r="H8" i="17" l="1"/>
  <c r="I8" i="17"/>
  <c r="H9" i="17"/>
  <c r="I9" i="17"/>
  <c r="I7" i="17"/>
  <c r="H7" i="17"/>
  <c r="H399" i="17"/>
  <c r="I399" i="17"/>
  <c r="I327" i="17"/>
  <c r="C326" i="17"/>
  <c r="H326" i="17" s="1"/>
  <c r="H327" i="17"/>
  <c r="I326" i="17" l="1"/>
</calcChain>
</file>

<file path=xl/sharedStrings.xml><?xml version="1.0" encoding="utf-8"?>
<sst xmlns="http://schemas.openxmlformats.org/spreadsheetml/2006/main" count="5278" uniqueCount="784">
  <si>
    <t>A</t>
  </si>
  <si>
    <t>Belanja Bahan</t>
  </si>
  <si>
    <t>PROG.KEG/</t>
  </si>
  <si>
    <t>JUMLAH</t>
  </si>
  <si>
    <t>SISA DANA</t>
  </si>
  <si>
    <t xml:space="preserve"> </t>
  </si>
  <si>
    <t>KET.</t>
  </si>
  <si>
    <t>KODE</t>
  </si>
  <si>
    <t>OUTPUT/AKUN</t>
  </si>
  <si>
    <t>PROGRAM/KEGIATAN/OUTPUT/AKUN</t>
  </si>
  <si>
    <t>C</t>
  </si>
  <si>
    <t>B</t>
  </si>
  <si>
    <t>Belanja Barang Operasional Lainnya</t>
  </si>
  <si>
    <t>REALISASI BULAN INI</t>
  </si>
  <si>
    <t>SPM</t>
  </si>
  <si>
    <t>LS</t>
  </si>
  <si>
    <t>GUP</t>
  </si>
  <si>
    <t>Penyelenggaraan Layanan dan Pengembangan Usaha</t>
  </si>
  <si>
    <t>Layanan Komunikasi Publik</t>
  </si>
  <si>
    <t>SATKER (700142) RRI MEULABOH</t>
  </si>
  <si>
    <t>Kegiatan Promosi, Branding dan Co-Branding</t>
  </si>
  <si>
    <t>Layanan Publik LPP RRI</t>
  </si>
  <si>
    <t>Kegiatan Layanan Publik</t>
  </si>
  <si>
    <t>Layanan Publik</t>
  </si>
  <si>
    <t>Pekan Tilawatil Quran</t>
  </si>
  <si>
    <t>Bintang Radio Indonesia</t>
  </si>
  <si>
    <t>Layanan Penerimaan Negara Bukan Pajak Siaran dan Non Siaran</t>
  </si>
  <si>
    <t>Kegiatan Pemasaran dan Pengembangan Usaha</t>
  </si>
  <si>
    <t>Penyelenggaraan dan Pengembangan Stasiun Siaran Lokal, Regional</t>
  </si>
  <si>
    <t>Program Siaran Dialog Interaktif didalam Studio</t>
  </si>
  <si>
    <t>Perencanaan Siaran Dialog Interaktif di Dalam Studio</t>
  </si>
  <si>
    <t>Rapat Redaksi/Produksi</t>
  </si>
  <si>
    <t>Penyiapan Materi</t>
  </si>
  <si>
    <t>Pelaksanaan Siaran Dialog Interaktif di Dalam Studio</t>
  </si>
  <si>
    <t>Belanja Jasa Profesi</t>
  </si>
  <si>
    <t>Laporan Kualitas Dialog Interaktif di Dalam Studio</t>
  </si>
  <si>
    <t>Program Siaran Dialog Interaktif diluar Studio</t>
  </si>
  <si>
    <t>Perencanaan Siaran Dialog Interaktif diluar Studio</t>
  </si>
  <si>
    <t>Belanja Perjalanan Dinas Dalam Kota</t>
  </si>
  <si>
    <t>Pelaksanaan Siaran Dialog Interaktif diluar Studio</t>
  </si>
  <si>
    <t>Laporan Kualitas Produksi Siaran Dialog Interaktif diluar Studio</t>
  </si>
  <si>
    <t>Program Produksi Spot</t>
  </si>
  <si>
    <t>Perencanaan Produksi Spot</t>
  </si>
  <si>
    <t>Pelaksanaan Produksi Spot</t>
  </si>
  <si>
    <t>Laporan Kualitas Produksi Produksi Spot</t>
  </si>
  <si>
    <t>Program Produksi Buletin Berita</t>
  </si>
  <si>
    <t>Perencanaan Produksi Buletin Berita</t>
  </si>
  <si>
    <t>Pelaksanaan Produksi Buletin Berita</t>
  </si>
  <si>
    <t>Laporan Kualitas Produksi Produksi Buletin Berita</t>
  </si>
  <si>
    <t>Program Siaran Produksi Feature</t>
  </si>
  <si>
    <t>Perencanaan Siaran Produksi Feature</t>
  </si>
  <si>
    <t>Pelaksanaan Siaran Produksi Feature</t>
  </si>
  <si>
    <t>Laporan Kualitas Produksi Siaran Produksi Feature</t>
  </si>
  <si>
    <t>Program Produksi Laporan Mendalam</t>
  </si>
  <si>
    <t>Perencanaan Produksi Laporan Mendalam</t>
  </si>
  <si>
    <t>Pelaksanaan Produksi Laporan Mendalam</t>
  </si>
  <si>
    <t>Laporan Kualitas Produksi Produksi Laporan Mendalam</t>
  </si>
  <si>
    <t>Program Siaran Langsung Reportase</t>
  </si>
  <si>
    <t>Perencanaan Siaran Langsung Reportase</t>
  </si>
  <si>
    <t>Pelaksanaan Siaran Langsung Reportase</t>
  </si>
  <si>
    <t>Laporan Kualitas Produksi Siaran Langsung Reportase</t>
  </si>
  <si>
    <t>Program Produksi Majalah Udara</t>
  </si>
  <si>
    <t>Perencanaan Produksi Majalah Udara</t>
  </si>
  <si>
    <t>Pelaksanaan Produksi Majalah Udara</t>
  </si>
  <si>
    <t>Laporan Kualitas Produksi Produksi Majalah Udara</t>
  </si>
  <si>
    <t>Program Siaran Kuis</t>
  </si>
  <si>
    <t>Perencanaan Siaran Kuis</t>
  </si>
  <si>
    <t>Pelaksanaan Siaran Kuis</t>
  </si>
  <si>
    <t>Laporan Kualitas Produksi Siaran Kuis</t>
  </si>
  <si>
    <t>Program Produksi Sandiwara Radio</t>
  </si>
  <si>
    <t>Perencanaan Produksi Sandiwara Radio</t>
  </si>
  <si>
    <t>Pelaksanaan Produksi Sandiwara Radio</t>
  </si>
  <si>
    <t>Laporan Kualitas Produksi Produksi Sandiwara Radio</t>
  </si>
  <si>
    <t>Program Siaran Pergelaran</t>
  </si>
  <si>
    <t>Perencanaan Siaran Pergelaran</t>
  </si>
  <si>
    <t>Pelaksanaan Siaran Pergelaran</t>
  </si>
  <si>
    <t>Belanja Sewa</t>
  </si>
  <si>
    <t>Laporan Kualitas Produksi Siaran Pergelaran</t>
  </si>
  <si>
    <t>Program Produksi Komentar</t>
  </si>
  <si>
    <t>Perencanaan Produksi Komentar</t>
  </si>
  <si>
    <t>Pelaksanaan Produksi Komentar</t>
  </si>
  <si>
    <t>Laporan Kualitas Produksi Produksi Komentar</t>
  </si>
  <si>
    <t>Program Produksi Dokumenter</t>
  </si>
  <si>
    <t>Perencanaan Produksi Dokumenter</t>
  </si>
  <si>
    <t>Pelaksanaan Produksi Dokumenter</t>
  </si>
  <si>
    <t>Laporan Kualitas Produksi Produksi Dokumenter</t>
  </si>
  <si>
    <t>Program Produksi Kaleidoskop</t>
  </si>
  <si>
    <t>Perencanaan Produksi Kaleidoskop</t>
  </si>
  <si>
    <t>Pelaksanaan Produksi Kaleidoskop</t>
  </si>
  <si>
    <t>Laporan Kualitas Produksi Produksi Kaleidoskop</t>
  </si>
  <si>
    <t>Program Siaran Obrolan</t>
  </si>
  <si>
    <t>Perencanaan Siaran Obrolan</t>
  </si>
  <si>
    <t>Pelaksanaan Siaran Obrolan</t>
  </si>
  <si>
    <t>Laporan Kualitas Produksi Siaran Obrolan</t>
  </si>
  <si>
    <t>Program Produksi Filler</t>
  </si>
  <si>
    <t>Perencanaan Produksi Filler</t>
  </si>
  <si>
    <t>Pelaksanaan Produksi Filler</t>
  </si>
  <si>
    <t>Laporan Kualitas Produksi Produksi Filler</t>
  </si>
  <si>
    <t>Program Produksi Report On The Spot (ROS)</t>
  </si>
  <si>
    <t>Perencanaan Produksi Report On The Spot (ROS)</t>
  </si>
  <si>
    <t>Pelaksanaan Produksi Report On The Spot (ROS)</t>
  </si>
  <si>
    <t>Laporan Kualitas Produksi Produksi Report On The Spot (ROS)</t>
  </si>
  <si>
    <t>Perencanaan Siaran Pendekatan Development Broadcasting Unit (DBU)</t>
  </si>
  <si>
    <t>Belanja Perjalanan Dinas Paket Meeting Dalam Kota</t>
  </si>
  <si>
    <t>Pelaksanaan Siaran Pendekatan Development Broadcasting Unit (DBU)</t>
  </si>
  <si>
    <t>Laporan Kualitas Produksi Siaran Pendekatan Development Broadcasting Unit (DBU)</t>
  </si>
  <si>
    <t>Perencanaan Siaran Wawancara</t>
  </si>
  <si>
    <t>Pelaksanaan Siaran Wawancara</t>
  </si>
  <si>
    <t>Laporan Kualitas Produksi Siaran Wawancara</t>
  </si>
  <si>
    <t>Siaran Khusus Ramadhan / Keagamaan</t>
  </si>
  <si>
    <t>Pelaksanaan Produksi Siaran Khusus Ramadhan/ Keagamaan</t>
  </si>
  <si>
    <t>Liputan Arus Mudik</t>
  </si>
  <si>
    <t>Pelaksanaan Liputan Arus Mudik</t>
  </si>
  <si>
    <t>Liputan Haji</t>
  </si>
  <si>
    <t>Pelaksanaan Liputan Haji</t>
  </si>
  <si>
    <t>Kiprah Indonesia</t>
  </si>
  <si>
    <t>Pelaksanaan Program Kiprah Indonesia</t>
  </si>
  <si>
    <t>Dewan Redaksi Daerah</t>
  </si>
  <si>
    <t>Rapat Agenda Setting Harian</t>
  </si>
  <si>
    <t>Perencanaan dan Evaluasi Siaran</t>
  </si>
  <si>
    <t>Kelompok Pemerhati</t>
  </si>
  <si>
    <t>Pelaksanaan Kelompok Pemerhati</t>
  </si>
  <si>
    <t>RRI NET</t>
  </si>
  <si>
    <t>Gaji dan Tunjangan</t>
  </si>
  <si>
    <t>Belanja Gaji Pokok PNS</t>
  </si>
  <si>
    <t>Belanja Pembulatan Gaji PNS</t>
  </si>
  <si>
    <t>Belanja Tunj. Suami/Istri PNS</t>
  </si>
  <si>
    <t>Belanja Tunj. Anak PNS</t>
  </si>
  <si>
    <t>Belanja Tunj. Struktural PNS</t>
  </si>
  <si>
    <t>Belanja Tunj. PPh PNS</t>
  </si>
  <si>
    <t>Belanja Tunj. Beras PNS</t>
  </si>
  <si>
    <t>Belanja Uang Makan PNS</t>
  </si>
  <si>
    <t>Tunjangan Kinerja</t>
  </si>
  <si>
    <t>Belanja Pegawai (Tunjangan Khusus/Kegiatan/Kinerja)</t>
  </si>
  <si>
    <t>Operasional dan Pemeliharaan Kantor</t>
  </si>
  <si>
    <t>Penyediaan Operasional Perkantoran Sehari-hari</t>
  </si>
  <si>
    <t>Belanja Keperluan Perkantoran</t>
  </si>
  <si>
    <t>Belanja Pengiriman Surat Dinas Pos Pusat</t>
  </si>
  <si>
    <t>Belanja Barang Persediaan Barang Konsumsi</t>
  </si>
  <si>
    <t>Langganan Daya dan Jasa</t>
  </si>
  <si>
    <t>Belanja Langganan Listrik</t>
  </si>
  <si>
    <t>Belanja Langganan Telepon</t>
  </si>
  <si>
    <t>Belanja Langganan Air</t>
  </si>
  <si>
    <t>Pemeliharaan Gedung dan Halaman Kantor</t>
  </si>
  <si>
    <t>Belanja Pemeliharaan Gedung dan Bangunan</t>
  </si>
  <si>
    <t>Pemeliharaan Kendaraan Bermotor</t>
  </si>
  <si>
    <t>Belanja Pemeliharaan Peralatan dan Mesin</t>
  </si>
  <si>
    <t>Pemeliharaan Peralatan Kantor</t>
  </si>
  <si>
    <t>Pemeliharaan Peralatan Fungsional</t>
  </si>
  <si>
    <t>Belanja Barang Persediaan Pemeliharaan Peralatan dan Mesin</t>
  </si>
  <si>
    <t>Belanja Pemeliharaan Jaringan</t>
  </si>
  <si>
    <t>Belanja Pemeliharaan Lainnya</t>
  </si>
  <si>
    <t>Honorarium Penanggung Jawab Pengelola Keuangan</t>
  </si>
  <si>
    <t>Belanja Honor Operasional Satuan Kerja</t>
  </si>
  <si>
    <t>Pakaian Dinas</t>
  </si>
  <si>
    <t>Koordinasi dan Konsultasi</t>
  </si>
  <si>
    <t>Belanja Perjalanan Dinas Biasa</t>
  </si>
  <si>
    <t>Pemeliharaan Teknik</t>
  </si>
  <si>
    <t>Layanan PPID</t>
  </si>
  <si>
    <t>DIPA AWAL</t>
  </si>
  <si>
    <t>M</t>
  </si>
  <si>
    <t>L</t>
  </si>
  <si>
    <t>K</t>
  </si>
  <si>
    <t>Belanja Pegawai Non PNS</t>
  </si>
  <si>
    <t>Belanja Gaji Pokok Pegawai Non PNS</t>
  </si>
  <si>
    <t>Belanja Tunjangan Pegawai Non PNS</t>
  </si>
  <si>
    <t>Belanja Tunj. Fungsional PNS</t>
  </si>
  <si>
    <t>5145.QMA.002</t>
  </si>
  <si>
    <t>-  ATK</t>
  </si>
  <si>
    <t>Pengelolaan Keuangan LPP RRI</t>
  </si>
  <si>
    <t>002</t>
  </si>
  <si>
    <t>Belanja Tunjangan Umum PNS</t>
  </si>
  <si>
    <t>051</t>
  </si>
  <si>
    <t>5145.BMB.U19</t>
  </si>
  <si>
    <t>5145.BMB.U18</t>
  </si>
  <si>
    <t>5145.BMB.U17</t>
  </si>
  <si>
    <t>5145.BMB.U16</t>
  </si>
  <si>
    <t>5145.BMB.U15</t>
  </si>
  <si>
    <t>5145.BMB.U14</t>
  </si>
  <si>
    <t>5145.BMB.U13</t>
  </si>
  <si>
    <t>5145.BMB.U12</t>
  </si>
  <si>
    <t>5145.BMB.U11</t>
  </si>
  <si>
    <t>5145.BMB.U10</t>
  </si>
  <si>
    <t>5145.BMB.U09</t>
  </si>
  <si>
    <t>5145.BMB.U08</t>
  </si>
  <si>
    <t>5145.BMB.U07</t>
  </si>
  <si>
    <t>5145.BMB.U06</t>
  </si>
  <si>
    <t>5145.BMB.U05</t>
  </si>
  <si>
    <t>5145.BMB.U04</t>
  </si>
  <si>
    <t>5145.BMB.U03</t>
  </si>
  <si>
    <t>5145.BMB.U02</t>
  </si>
  <si>
    <t>5145.BMB.U01</t>
  </si>
  <si>
    <t>5145.BMB</t>
  </si>
  <si>
    <t>5143.AEC.003</t>
  </si>
  <si>
    <t>5143.AEC.002</t>
  </si>
  <si>
    <t>5143.AEC.001</t>
  </si>
  <si>
    <t>5143.AEC</t>
  </si>
  <si>
    <t>116</t>
  </si>
  <si>
    <t>DIPA</t>
  </si>
  <si>
    <t>8=(3-7)</t>
  </si>
  <si>
    <t>7=(4+5+6)</t>
  </si>
  <si>
    <t>9=(7:3)</t>
  </si>
  <si>
    <t>5145.BMA.001</t>
  </si>
  <si>
    <t>116.01.GC</t>
  </si>
  <si>
    <t>5145.BMA</t>
  </si>
  <si>
    <t>Laporan Produksi Siaran Khusus Ramadhan/ Keagamaan</t>
  </si>
  <si>
    <t>Laporan Liputan Arus Mudik</t>
  </si>
  <si>
    <t>Laporan Liputan Haji</t>
  </si>
  <si>
    <t>Laporan Kualitas Program Kiprah Indonesia</t>
  </si>
  <si>
    <t>Pelaksanaan Program Dewan Redaksi</t>
  </si>
  <si>
    <t>Program Kreatif</t>
  </si>
  <si>
    <t>Lomba Bercerita untuk anak SD secara virtual</t>
  </si>
  <si>
    <t>Belanja Honor Output Kegiatan</t>
  </si>
  <si>
    <t>Belanja Barang Non Operasional Lainnya</t>
  </si>
  <si>
    <t>Program Penyiaran Publik</t>
  </si>
  <si>
    <t>Kerja sama [Base Line]</t>
  </si>
  <si>
    <t>'051</t>
  </si>
  <si>
    <t>'052</t>
  </si>
  <si>
    <t>Program Kegiatan Promosi, Branding dan Co Branding</t>
  </si>
  <si>
    <t>Belanja Jasa Lainnya</t>
  </si>
  <si>
    <t>Belanja Perjalanan Dinas Paket Meeting Luar Kota</t>
  </si>
  <si>
    <t>'054</t>
  </si>
  <si>
    <t>Penyiapan Data/ Instrumen</t>
  </si>
  <si>
    <t>Upaya Peningkatan PNBP</t>
  </si>
  <si>
    <t>Evaluasi dan pelaporan</t>
  </si>
  <si>
    <t>Data dan Informasi Publik [Base Line]</t>
  </si>
  <si>
    <t>Penunjang Siaran Lokal Regional dan Nasional (Regular)</t>
  </si>
  <si>
    <t>'053</t>
  </si>
  <si>
    <t>'055</t>
  </si>
  <si>
    <t>'056</t>
  </si>
  <si>
    <t>Laporan Kualitas Program Dewan Redaksi</t>
  </si>
  <si>
    <t>'057</t>
  </si>
  <si>
    <t>Pelaksanaan Rapat Agenda Setting</t>
  </si>
  <si>
    <t>Laporan Rapat Agenda Setting</t>
  </si>
  <si>
    <t>'058</t>
  </si>
  <si>
    <t>Pelaksanaan Perencanaan dan Evaluasi Siaran</t>
  </si>
  <si>
    <t>Laporan Perencanaan dan Evaluasi Siaran</t>
  </si>
  <si>
    <t>'059</t>
  </si>
  <si>
    <t>'060</t>
  </si>
  <si>
    <t>'063</t>
  </si>
  <si>
    <t>Perencanaan RRI Net</t>
  </si>
  <si>
    <t>Pelaksanaan RRI Net</t>
  </si>
  <si>
    <t>Pelaporan RRI Net</t>
  </si>
  <si>
    <t>Komunikasi Publik [Base Line]</t>
  </si>
  <si>
    <t>tanpa sub komponen</t>
  </si>
  <si>
    <t>Rapat Produksi</t>
  </si>
  <si>
    <t>Rapat Redaksi</t>
  </si>
  <si>
    <t>PROGRAM SIARAN PENDEKATAN DEVELOPMENT BROADCASTING UNIT (DBU)</t>
  </si>
  <si>
    <t>PROGRAM SIARAN WAWANCARA</t>
  </si>
  <si>
    <t>5145.QMA</t>
  </si>
  <si>
    <t>Program Produksi Dokumenter Prioritas Nasional</t>
  </si>
  <si>
    <t>Perencanaan Produksi Dokumenter Prioritas Nasional</t>
  </si>
  <si>
    <t>Pelaksanaan Produksi Dokumenter Prioritas Nasional</t>
  </si>
  <si>
    <t>Laporan Produksi Dokumenter Prioritas Nasional</t>
  </si>
  <si>
    <t>5145.QMA.003</t>
  </si>
  <si>
    <t>Program Produksi Siaran Tanggap Bencana Prioritas Nasional</t>
  </si>
  <si>
    <t>Perencanaan Dialog Interaktif Dalam Studio Tanggap Bencana</t>
  </si>
  <si>
    <t>Pelaksanaan Dialog Interaktif Dalam Studio Tanggap Bencana</t>
  </si>
  <si>
    <t>Laporan Dialog Interaktif Dalam Studio Tanggap Bencana</t>
  </si>
  <si>
    <t>116.01.WA</t>
  </si>
  <si>
    <t>Program Dukungan Manajemen</t>
  </si>
  <si>
    <t>5136.EBA</t>
  </si>
  <si>
    <t>Layanan Dukungan Manajemen Internal [Base Line]</t>
  </si>
  <si>
    <t>5136.EBA.994</t>
  </si>
  <si>
    <t>Layanan Perkantoran</t>
  </si>
  <si>
    <t>'001</t>
  </si>
  <si>
    <t>Pembayaran gaji dan tunjangan</t>
  </si>
  <si>
    <t>Belanja Tunjangan Lainnya Pegawai Non PNS</t>
  </si>
  <si>
    <t>Belanja Barang Operasional - Penanganan Pandemi COVID-19</t>
  </si>
  <si>
    <t>D</t>
  </si>
  <si>
    <t>E</t>
  </si>
  <si>
    <t>F</t>
  </si>
  <si>
    <t>G</t>
  </si>
  <si>
    <t>H</t>
  </si>
  <si>
    <t>Honorarium Pejabat/ Panitia Pengadaan Barang/ Jasa</t>
  </si>
  <si>
    <t>I</t>
  </si>
  <si>
    <t>Honorarium Pengurus/ Penyimpan BMN</t>
  </si>
  <si>
    <t>J</t>
  </si>
  <si>
    <t>Honorarium Pengelola SAKPA/ SIMAK BMN</t>
  </si>
  <si>
    <t>-  Pemeliharaan Teknik</t>
  </si>
  <si>
    <t>&gt;  Perencanaan Layanan PPID</t>
  </si>
  <si>
    <t>- ATK</t>
  </si>
  <si>
    <t>&gt;  Pelaksanaan Layanan PPID</t>
  </si>
  <si>
    <t>-  Dokumentasi</t>
  </si>
  <si>
    <t>&gt;  Laporan dan Evaluasi Layanan PPID</t>
  </si>
  <si>
    <t>-  Dokumen Laporan</t>
  </si>
  <si>
    <t>&gt;  Perencanaan Kegiatan Promosi, Branding dan Co-Branding</t>
  </si>
  <si>
    <t>&gt;  Evaluasi Kegiatan Promosi, Branding dan Co-Branding</t>
  </si>
  <si>
    <t>&gt;  Persiapan Layanan Publik</t>
  </si>
  <si>
    <t>&gt;  Pelaksanaan Layanan Publik</t>
  </si>
  <si>
    <t>-  Baliho</t>
  </si>
  <si>
    <t>-  Spanduk</t>
  </si>
  <si>
    <t>-  Floris</t>
  </si>
  <si>
    <t>-  X-Banner</t>
  </si>
  <si>
    <t>&gt;  Evaluasi dan Pelaporan</t>
  </si>
  <si>
    <t>&gt;  Apresiasi Prestasi</t>
  </si>
  <si>
    <t>&gt;  Pelaksanaan</t>
  </si>
  <si>
    <t>-  Backdrop</t>
  </si>
  <si>
    <t>-  Dekorasi/ Properti Panggung</t>
  </si>
  <si>
    <t>-  Sound System</t>
  </si>
  <si>
    <t>-  Proposal</t>
  </si>
  <si>
    <t>&gt;  Souvenir</t>
  </si>
  <si>
    <t>-  Plakat</t>
  </si>
  <si>
    <t>-  Goodybag</t>
  </si>
  <si>
    <t>-  Mug</t>
  </si>
  <si>
    <t>-  Kalender</t>
  </si>
  <si>
    <t>-  Map</t>
  </si>
  <si>
    <t>-  Company Profile</t>
  </si>
  <si>
    <t>-  Gantungan Kunci</t>
  </si>
  <si>
    <t>-  Stiker Logo Lembaga</t>
  </si>
  <si>
    <t>-  Pembuatan Laporan</t>
  </si>
  <si>
    <t>-  Konsumsi Snack [11 ORANG x 30 HARI]</t>
  </si>
  <si>
    <t>-  Transport Lokal [4 ORANG x 30 HARI]</t>
  </si>
  <si>
    <t>-  Qari dan Qariah I [2 ORANG x KEG]</t>
  </si>
  <si>
    <t>-  Qari dan Qariah II [2 ORANG x KEG]</t>
  </si>
  <si>
    <t>-  Qari dan Qariah III [2 ORANG x KEG]</t>
  </si>
  <si>
    <t>-  Tropi [6 BUAH x KEG]</t>
  </si>
  <si>
    <t>-  Tiket Pesawat/ Travel PP [2 ORANG x KEG]</t>
  </si>
  <si>
    <t>-  Taxi [2 ORANG x KEG]</t>
  </si>
  <si>
    <t>-  Putra dan Putri I [2 ORANG x KEG]</t>
  </si>
  <si>
    <t>-  Putra dan Putri II [2 ORANG x KEG]</t>
  </si>
  <si>
    <t>-  Putra dan Putri III [2 ORANG x KEG]</t>
  </si>
  <si>
    <t>-  Tiket Pesawat [2 ORANG x KEG]</t>
  </si>
  <si>
    <t>-  Narasumber [5 ORANG x 30 HARI x KALI]</t>
  </si>
  <si>
    <t>- Narasumber [6 ORANG x KEG]</t>
  </si>
  <si>
    <t>- Transport Lokal [6 ORANG x KEG]</t>
  </si>
  <si>
    <t>- Konsumsi Nasi [8 ORANG x 24 KEG]</t>
  </si>
  <si>
    <t>- Konsumsi Nasi [10 ORANG x KEG]</t>
  </si>
  <si>
    <t>- Laporan</t>
  </si>
  <si>
    <t>- ATK/ Foto Copy</t>
  </si>
  <si>
    <t>- Transport [10 ORANG x KEG]</t>
  </si>
  <si>
    <t>&gt; Rapat - rapat persiapan dan evaluasi</t>
  </si>
  <si>
    <t>- Penanggungjawab [1 org x stkr x keg]</t>
  </si>
  <si>
    <t>&gt; Apresiasi Prestasi</t>
  </si>
  <si>
    <t>- Konsumsi Snack [15 ORANG x 12 KEG]</t>
  </si>
  <si>
    <t>- Konsumsi Nasi [15 ORANG x 12 KEG]</t>
  </si>
  <si>
    <t>- Dokumentasi</t>
  </si>
  <si>
    <t>- Konsumsi Snack  15 ORG x KEG [15 ORG x KEG]</t>
  </si>
  <si>
    <t>- Backdrop  BUAH x KEG [1 BUAH x KEG]</t>
  </si>
  <si>
    <t>- Konsumsi Snack  12 ORG x KEG [12 ORG x KEG]</t>
  </si>
  <si>
    <t>- Konsumsi Snack  16 ORG x KEG [16 ORG x KEG]</t>
  </si>
  <si>
    <t>- Transport Lokal  12 ORG x KEG [12 ORG x KEG]</t>
  </si>
  <si>
    <t>- Backdrop</t>
  </si>
  <si>
    <t>- Sewa Lighting</t>
  </si>
  <si>
    <t>- Transport Lokal  20 ORG x KEG [20 ORG x KEG]</t>
  </si>
  <si>
    <t>- Konsumsi Nasi  12 ORG x KEG [12 ORG x KEG]</t>
  </si>
  <si>
    <t>- Narasumber  ORG x KEG [1 ORG x KEG]</t>
  </si>
  <si>
    <t>- Konsumsi Nasi  17 ORG x KEG [17 ORG x KEG]</t>
  </si>
  <si>
    <t>- Transport Lokal  ORG x KEG [1 ORG x KEG]</t>
  </si>
  <si>
    <t>- Konsumsi Snack  30 ORG x KEG [30 ORG x KEG]</t>
  </si>
  <si>
    <t>- Konsumsi Nasi [11 ORANG x 37 KEG]</t>
  </si>
  <si>
    <t>- Narasumber [1 ORANG x 37 KEG]</t>
  </si>
  <si>
    <t>- Transport Reporter [5 ORANG x 37 KEG]</t>
  </si>
  <si>
    <t>- Konsumsi Snack [8 ORANG x 42 KEG]</t>
  </si>
  <si>
    <t>- Narasumber [2 ORANG x 42 KEG]</t>
  </si>
  <si>
    <t>- Belanja Gaji Pokok PNS</t>
  </si>
  <si>
    <t>- Belanja Pembulatan Gaji PNS</t>
  </si>
  <si>
    <t>- Belanja Tunj. Suami/Istri PNS</t>
  </si>
  <si>
    <t>- Belanja Tunj.Anak PNS</t>
  </si>
  <si>
    <t>- Belanja Tunjangan Struktural PNS</t>
  </si>
  <si>
    <t>- Belanja Tunjangan Fungsional PNS</t>
  </si>
  <si>
    <t>- Belanja Tunjangan PPh PNS</t>
  </si>
  <si>
    <t>- Belanja Tunj Beras PNS</t>
  </si>
  <si>
    <t>- Belanja Uang Makan PNS</t>
  </si>
  <si>
    <t>- Belanja Tunjangan Umum PNS</t>
  </si>
  <si>
    <t>- Gaji Pokok Pegawai Non PNS</t>
  </si>
  <si>
    <t>&gt; Tunjangan Suami/ Istri Pegawai Non PNS</t>
  </si>
  <si>
    <t>- Uang Makan Pegawai Non PNS</t>
  </si>
  <si>
    <t>- Tunjangan Kinerja Pegawai</t>
  </si>
  <si>
    <t>- Langganan Internet/Wifi</t>
  </si>
  <si>
    <t>- Pengiriman Surat-surat Dinas</t>
  </si>
  <si>
    <t>- Pembelian Masker</t>
  </si>
  <si>
    <t>- Keperluan Sehari-hari Perkantoran (ATK)</t>
  </si>
  <si>
    <t>- Langganan Daya dan Jasa Listrik</t>
  </si>
  <si>
    <t>- Langganan Jasa Telepon/Internet</t>
  </si>
  <si>
    <t>- Langganan Air Bersih/Minum</t>
  </si>
  <si>
    <t>- Pemeliharaan Gedung/ Bangunan Kantor</t>
  </si>
  <si>
    <t>- Pemeliharaan Kendaraan Bermotor Roda 2</t>
  </si>
  <si>
    <t>- Pemeliharaan Inventaris Kantor [41 PEG x TAHUN]</t>
  </si>
  <si>
    <t>- Solar dan Pelumas</t>
  </si>
  <si>
    <t>- Pemeliharaan Instalasi Listrik Telepon dan Air</t>
  </si>
  <si>
    <t>- Pemeliharaan Pembangkit Listrik Tenaga Diesel</t>
  </si>
  <si>
    <t>- Kuasa Pengguna Anggaran [1 ORANG x 12 BULAN]</t>
  </si>
  <si>
    <t>- Pejabat Pengadaan Barang/ Jasa [1 ORANG x 12 BULAN]</t>
  </si>
  <si>
    <t>- Ketua [1 ORANG x 12 BULAN]</t>
  </si>
  <si>
    <t>- Penanggung Jawab [1 ORANG x 12 BULAN]</t>
  </si>
  <si>
    <t>- Pengadaan Pakaian Dinas [45 ORANG x TAHUN]</t>
  </si>
  <si>
    <t>- Perjalanan Dinas Biasa</t>
  </si>
  <si>
    <t>- Perjalanan Dinas Dalam Kota</t>
  </si>
  <si>
    <t>- Perjalanan Dinas Paket Meeting Dalam Kota</t>
  </si>
  <si>
    <t>- Konsumsi [6 ORANG x KEG]</t>
  </si>
  <si>
    <t>- Jilid Materi Laporan</t>
  </si>
  <si>
    <t>- Snack [10 ORANG x KEG]</t>
  </si>
  <si>
    <t>- Ketua [1 org x stkr x keg]</t>
  </si>
  <si>
    <t>- Juara [1 ktgr x stkr x keg]</t>
  </si>
  <si>
    <t>- Backdrop/ Spanduk</t>
  </si>
  <si>
    <t>- Narasumber  ORG x KEG [2 ORG x KEG]</t>
  </si>
  <si>
    <t>- Konsumsi Snack  40 ORG x KEG [40 ORG x KEG]</t>
  </si>
  <si>
    <t>- Apresiasi Prestasi  ORG x KEG [2 ORG x KEG]</t>
  </si>
  <si>
    <t>- Sewa Alat Musik</t>
  </si>
  <si>
    <t>- Artis Lokal  ORG x KEG [2 ORG x KEG]</t>
  </si>
  <si>
    <t>- Transport Lokal  ORG x KEG [2 ORG x KEG]</t>
  </si>
  <si>
    <t>- Konsumsi Snack  17 ORG x KEG [17 ORG x KEG]</t>
  </si>
  <si>
    <t>- Transport Koordinator Peserta  ORG x KEG [2 ORG x KEG]</t>
  </si>
  <si>
    <t>- Transportasi  ORG x KEG [2 ORG x KEG]</t>
  </si>
  <si>
    <t>- Konsumsi Snack [11 ORANG x 37 KEG]</t>
  </si>
  <si>
    <t>- Konsumsi Snack [6 ORANG x 42 KEG]</t>
  </si>
  <si>
    <t>- Belanja Gaji Pokok PNS (gaji ke 13)</t>
  </si>
  <si>
    <t>- Belanja Pembulatan Gaji PNS (gaji ke 13)</t>
  </si>
  <si>
    <t>- Belanja Tunj. Suami/Istri PNS (gaji ke 13)</t>
  </si>
  <si>
    <t>- Belanja Tunj. Anak PNS (gaji ke 13)</t>
  </si>
  <si>
    <t>- Belanja Tunjangan Struktural PNS (gaji ke 13)</t>
  </si>
  <si>
    <t>- Belanja Tunjangan Fungsional PNS ke 13</t>
  </si>
  <si>
    <t>- Belanja Tunjangan PPh PNS (gaji ke 13)</t>
  </si>
  <si>
    <t>- Belanja Tunjangan Umum PNS (gaji ke 13)</t>
  </si>
  <si>
    <t>- Gaji Pokok Pegawai Non PNS Ke 13</t>
  </si>
  <si>
    <t>- Tunjangan Suami/ Istri</t>
  </si>
  <si>
    <t>- Tunjangan Kinerja ke-13</t>
  </si>
  <si>
    <t>- Honor Petugas Kebersihan [2 ORANG x 13 BULAN]</t>
  </si>
  <si>
    <t>- Disinfektan</t>
  </si>
  <si>
    <t>- Materai</t>
  </si>
  <si>
    <t>- Pemeliharaan Lapangan Pemancar</t>
  </si>
  <si>
    <t>- Pemeliharaan Kendaraan Bermotor Roda 4</t>
  </si>
  <si>
    <t>- Pemeliharaan Personal Komputer Laptop dan Notebook</t>
  </si>
  <si>
    <t>- Pemeliharaan OB Van</t>
  </si>
  <si>
    <t>- Pejabat Penguji Tagihan dan Penandatanganan SPM [1 ORANG x 12 BULAN]</t>
  </si>
  <si>
    <t>- Anggota [1 ORANG x 12 BULAN]</t>
  </si>
  <si>
    <t>- Koordinator [1 ORANG x 12 BULAN]</t>
  </si>
  <si>
    <t>-  Juri/ Tenaga Ahli Bidang Tilawah [4 ORANG x JAM]</t>
  </si>
  <si>
    <t>-  Juri/ Tenaga Ahli Bidang Seni Lagu [3 ORANG x JAM]</t>
  </si>
  <si>
    <t>- Transport Lokal [3 ORANG x KEG]</t>
  </si>
  <si>
    <t>- Spanduk</t>
  </si>
  <si>
    <t>- Spanduk Kegiatan</t>
  </si>
  <si>
    <t>- Snack rapat persiapan dan evaluasi [10 org x kali x stkr x keg]</t>
  </si>
  <si>
    <t>- Wakil ketua [1 org x stkr x keg]</t>
  </si>
  <si>
    <t>- Juri lomba [3 org x jam x hr x keg]</t>
  </si>
  <si>
    <t>- Transport Lokal  ORG x KEG [3 ORG x KEG]</t>
  </si>
  <si>
    <t>- Sewa Soundsystem</t>
  </si>
  <si>
    <t>- Konsumsi Snack  ORG x KEG [3 ORG x KEG]</t>
  </si>
  <si>
    <t>- Belanja Gaji Pokok PNS (gaji ke 14)</t>
  </si>
  <si>
    <t>- Belanja Pembulatan Gaji PNS (gaji ke 14)</t>
  </si>
  <si>
    <t>- Belanja Tunj. Suami/Istri PNS (gaji ke 14)</t>
  </si>
  <si>
    <t>- Belanja Tunj. Anak PNS (gaji ke 14)</t>
  </si>
  <si>
    <t>- Belanja Tunjangan Struktural PNS (gaji ke 14)</t>
  </si>
  <si>
    <t>- Belanja Tunjangan Fungsional PNS ke 14</t>
  </si>
  <si>
    <t>- Belanja Tunjangan PPh PNS (gaji ke 14)</t>
  </si>
  <si>
    <t>- Belanja Tunjangan Umum PNS (gaji ke 14)</t>
  </si>
  <si>
    <t>- Gaji Pokok Pegawai Non PNS K3 14</t>
  </si>
  <si>
    <t>- Tunjangan Suami/ Istri Ke 13</t>
  </si>
  <si>
    <t>- Tunjangan Kinerja ke-14</t>
  </si>
  <si>
    <t>- Honor Petugas Kebersihan [1 ORANG x 13 BULAN]</t>
  </si>
  <si>
    <t>- Pemeliharaan Jalan dan Lingkungan</t>
  </si>
  <si>
    <t>- Pemeliharaan Printer</t>
  </si>
  <si>
    <t>- Bendahara Pengeluaran [1 ORANG x 12 BULAN]</t>
  </si>
  <si>
    <t>- Ketua/ Wakil Ketua [2 ORANG x 12 BULAN]</t>
  </si>
  <si>
    <t>-  Pembawa Acara /MC [2 ORANG x JAM]</t>
  </si>
  <si>
    <t>- Konsumsi Nasi [5 ORANG x KEG]</t>
  </si>
  <si>
    <t>- Konsumsi Snack [28 ORANG x KEG]</t>
  </si>
  <si>
    <t>- Konsumsi nasi rapat persiapan [10 org x kali x stkr x keg]</t>
  </si>
  <si>
    <t>- Sekretaris [1 org x stkr x keg]</t>
  </si>
  <si>
    <t>- Konsumsi Snack  ORG x KEG [4 ORG x KEG]</t>
  </si>
  <si>
    <t>- Transport Reporter  ORG x KEG [4 ORG x KEG]</t>
  </si>
  <si>
    <t>- Sewa Panggung</t>
  </si>
  <si>
    <t>- Transport Pengumpulan Bahan  ORG x KEG [4 ORG x KEG]</t>
  </si>
  <si>
    <t>- Pengisi Acara  ORG x KEG [4 ORG x KEG]</t>
  </si>
  <si>
    <t>- Transportasi  ORG x KEG [4 ORG x KEG]</t>
  </si>
  <si>
    <t>- Transport Koordinator Peserta  ORG x KEG [4 ORG x KEG]</t>
  </si>
  <si>
    <t>- Tunjangan Suami/ Istri Ke 14</t>
  </si>
  <si>
    <t>- Honor Petugas Keamanan/ SATPAM [1 ORANG x 13 BULAN]</t>
  </si>
  <si>
    <t>- Pemeliharaan AC Split</t>
  </si>
  <si>
    <t>- Staf Pengelola/Bendahara Pembantu/Petugas Pengelola Keuangan [3 ORANG x 12 BULAN]</t>
  </si>
  <si>
    <t>- Anggota/Petugas [2 ORANG x 12 BULAN]</t>
  </si>
  <si>
    <t>-  Uang Saku [2 ORANG x HARI]</t>
  </si>
  <si>
    <t>- Konsumsi Nasi [28 ORANG x KEG]</t>
  </si>
  <si>
    <t>&gt; Penjurian</t>
  </si>
  <si>
    <t>- Anggota [10 org x stkr x keg]</t>
  </si>
  <si>
    <t>- Konsumsi Snack  ORG x KEG [5 ORG x KEG]</t>
  </si>
  <si>
    <t>- Transport Reporter  ORG x KEG [5 ORG x KEG]</t>
  </si>
  <si>
    <t>- Konsumsi Nasi  ORG x KEG [5 ORG x KEG]</t>
  </si>
  <si>
    <t>- Transport  ORG x KEG [5 ORG x KEG]</t>
  </si>
  <si>
    <t>- Musisi Lokal  ORG x KEG [5 ORG x KEG]</t>
  </si>
  <si>
    <t>&gt; Tunjangan Anak Pegawai Non PNS</t>
  </si>
  <si>
    <t>- Honor Petugas Keamanan [2 ORANG x 13 BULAN]</t>
  </si>
  <si>
    <t>-  Transport Lokal [3 ORANG x KEG]</t>
  </si>
  <si>
    <t>- ATK dan Fotokopi</t>
  </si>
  <si>
    <t>- Musisi Lokal [5 ORANG x KEG]</t>
  </si>
  <si>
    <t>- Narasumber/ Artis Lokal [2 ORANG x KEG]</t>
  </si>
  <si>
    <t>- Konsumsi Snack  ORG x KEG [6 ORG x KEG]</t>
  </si>
  <si>
    <t>- Transport Lokal  ORG x KEG [6 ORG x KEG]</t>
  </si>
  <si>
    <t>- Tunjangan Anak</t>
  </si>
  <si>
    <t>- Langganan Surat Kabar</t>
  </si>
  <si>
    <t>- Konsumsi Nasi  ORG x KEG [7 ORG x KEG]</t>
  </si>
  <si>
    <t>- Transport  ORG x KEG [7 ORG x KEG]</t>
  </si>
  <si>
    <t>- Konsumsi Snack  ORG x KEG [7 ORG x KEG]</t>
  </si>
  <si>
    <t>- Tunjangan Anak Ke 13</t>
  </si>
  <si>
    <t>- Retribusi Sampah</t>
  </si>
  <si>
    <t>- Konsumsi Snack Penjurian [15 org x hari x stkr x keg]</t>
  </si>
  <si>
    <t>- Konsumsi Snack  ORG x KEG [8 ORG x KEG]</t>
  </si>
  <si>
    <t>- Tunjangan Anak Ke 14</t>
  </si>
  <si>
    <t>- Jamuan Tamu</t>
  </si>
  <si>
    <t>- Konsumsi Penjurian [15 org x hari x stkr x keg]</t>
  </si>
  <si>
    <t>- Konsumsi Snack  ORG x KEG [9 ORG x KEG]</t>
  </si>
  <si>
    <t>&gt; Tunjangan Beras Pegawai Non PNS</t>
  </si>
  <si>
    <t>- Pulsa Studio Siaran</t>
  </si>
  <si>
    <t>- Trophy [3 org x stkr x keg]</t>
  </si>
  <si>
    <t>- Transport Lokal  ORG x KEG [10 ORG x KEG]</t>
  </si>
  <si>
    <t>- Konsumsi Snack  ORG x KEG [10 ORG x KEG]</t>
  </si>
  <si>
    <t>- Konsumsi Nasi  ORG x KEG [10 ORG x KEG]</t>
  </si>
  <si>
    <t>- Tunjangan Beras</t>
  </si>
  <si>
    <t>- Sertifikat [3 org x stkr x keg]</t>
  </si>
  <si>
    <t>- Konsumsi Snack  ORG x KEG [11 ORG x KEG]</t>
  </si>
  <si>
    <t>- Tunjangan Beras Ke 13</t>
  </si>
  <si>
    <t>-  Tunjangan Beras Ke 14</t>
  </si>
  <si>
    <t>Realisasi Sebelumnya</t>
  </si>
  <si>
    <t>REALISASI SEBELUMNYA</t>
  </si>
  <si>
    <t>REKAP SPM</t>
  </si>
  <si>
    <t>JANUARI 2021</t>
  </si>
  <si>
    <t xml:space="preserve">Nomor </t>
  </si>
  <si>
    <t>Rincian</t>
  </si>
  <si>
    <t>Nominal</t>
  </si>
  <si>
    <t>Tanggal SPM</t>
  </si>
  <si>
    <t>Nomor SP2D</t>
  </si>
  <si>
    <t>Tanggal SP2D</t>
  </si>
  <si>
    <t>001</t>
  </si>
  <si>
    <t>UP Awal</t>
  </si>
  <si>
    <t>Jumlah</t>
  </si>
  <si>
    <t>TOTAL</t>
  </si>
  <si>
    <t>Realisasi terinput</t>
  </si>
  <si>
    <t>Selisih</t>
  </si>
  <si>
    <t>Mengetahui,</t>
  </si>
  <si>
    <t>Kuasa Pengguna Anggaran</t>
  </si>
  <si>
    <t>Bendahara</t>
  </si>
  <si>
    <t>Afifah Kurniati, SE</t>
  </si>
  <si>
    <t>NIP. 199408072019022011</t>
  </si>
  <si>
    <t>Gaji PNS bulan Januari 2022</t>
  </si>
  <si>
    <t>003</t>
  </si>
  <si>
    <t>004</t>
  </si>
  <si>
    <t>006</t>
  </si>
  <si>
    <t>Gaji PBPNS bulan Januari 2022</t>
  </si>
  <si>
    <t>GUP (1) Januari 2022</t>
  </si>
  <si>
    <t>220031505000080</t>
  </si>
  <si>
    <t>220031301000005</t>
  </si>
  <si>
    <t>220031301000101</t>
  </si>
  <si>
    <t>220031301000218</t>
  </si>
  <si>
    <t>Meulaboh, 11 Februari 2021</t>
  </si>
  <si>
    <t>Peri Widodo, S.Ag</t>
  </si>
  <si>
    <t>NIP. 196902221993031006</t>
  </si>
  <si>
    <t>FEBRUARI 2022</t>
  </si>
  <si>
    <t>005</t>
  </si>
  <si>
    <t>007</t>
  </si>
  <si>
    <t>008</t>
  </si>
  <si>
    <t>009</t>
  </si>
  <si>
    <t>010</t>
  </si>
  <si>
    <t>011</t>
  </si>
  <si>
    <t>012</t>
  </si>
  <si>
    <t>Gaji PNS bulan Februari 2022</t>
  </si>
  <si>
    <t>Gaji PBPNS bulan Februari 2022</t>
  </si>
  <si>
    <t>GUP (2) Februari 2022</t>
  </si>
  <si>
    <t>220031301000336</t>
  </si>
  <si>
    <t>220031301000338</t>
  </si>
  <si>
    <t>Uang Makan PNS bulan Januari 2022</t>
  </si>
  <si>
    <t>220031301000335</t>
  </si>
  <si>
    <t>Uang Makan PBPNS bulan Januari 2022</t>
  </si>
  <si>
    <t>Tunjangan Kinerja PBPNS bulan Januari 2022</t>
  </si>
  <si>
    <t>220031301000300</t>
  </si>
  <si>
    <t>Tunjangan Kinerja PNS bulan Januari 2022</t>
  </si>
  <si>
    <t>220031301000337</t>
  </si>
  <si>
    <t>220031301000824</t>
  </si>
  <si>
    <t>Honorarium Keuangan bulan Januari 2022</t>
  </si>
  <si>
    <t>014</t>
  </si>
  <si>
    <t>015</t>
  </si>
  <si>
    <t>220031301000825</t>
  </si>
  <si>
    <t>GUP (3) Februari 2022</t>
  </si>
  <si>
    <t>DIPA REV 1</t>
  </si>
  <si>
    <t>DIPA REV 2</t>
  </si>
  <si>
    <t>Meulaboh, 7 Maret 2021</t>
  </si>
  <si>
    <t>220031301001173</t>
  </si>
  <si>
    <t>220031507000238</t>
  </si>
  <si>
    <t>220031507000224</t>
  </si>
  <si>
    <t>GUP (4) Maret 2022</t>
  </si>
  <si>
    <t>GUP (5) Maret 2022</t>
  </si>
  <si>
    <t>GUP (6) Maret 2022</t>
  </si>
  <si>
    <t>GUP (7) Maret 2022</t>
  </si>
  <si>
    <t>GUP (8) Maret 2022</t>
  </si>
  <si>
    <t>024</t>
  </si>
  <si>
    <t>025</t>
  </si>
  <si>
    <t>026</t>
  </si>
  <si>
    <t>027</t>
  </si>
  <si>
    <t>220031301001633</t>
  </si>
  <si>
    <t>220031301001635</t>
  </si>
  <si>
    <t>220031301001636</t>
  </si>
  <si>
    <t>220031301001634</t>
  </si>
  <si>
    <t>220031301001632</t>
  </si>
  <si>
    <t>023</t>
  </si>
  <si>
    <t>016</t>
  </si>
  <si>
    <t>017</t>
  </si>
  <si>
    <t>018</t>
  </si>
  <si>
    <t>220031301001653</t>
  </si>
  <si>
    <t>019</t>
  </si>
  <si>
    <t>Tunjangan Kinerja PNS bulan Februari 2022</t>
  </si>
  <si>
    <t>Uang Makan PNS bulan Februari 2022</t>
  </si>
  <si>
    <t>220031301001637</t>
  </si>
  <si>
    <t>020</t>
  </si>
  <si>
    <t>021</t>
  </si>
  <si>
    <t>022</t>
  </si>
  <si>
    <t>Uang Makan PBPNS bulan Februari 2022</t>
  </si>
  <si>
    <t>Tunjangan Kinerja PBPNS bulan Februari 2022</t>
  </si>
  <si>
    <t>220031301001857</t>
  </si>
  <si>
    <t>220031301001858</t>
  </si>
  <si>
    <t>220031301001683</t>
  </si>
  <si>
    <t>Gaji Susulan bulan Maret 1 Orang PNS</t>
  </si>
  <si>
    <t>028</t>
  </si>
  <si>
    <t>030</t>
  </si>
  <si>
    <t>031</t>
  </si>
  <si>
    <t>Honorarium Petugas Keamanan dan Kebersihan bulan Januari 2022</t>
  </si>
  <si>
    <t>Honorarium Petugas Keamanan dan Kebersihan bulan Februari 2022</t>
  </si>
  <si>
    <t>220031301002077</t>
  </si>
  <si>
    <t>220031301002084</t>
  </si>
  <si>
    <t>GUP (9) Maret 2022</t>
  </si>
  <si>
    <t>GUP (10) Maret 2022</t>
  </si>
  <si>
    <t>032</t>
  </si>
  <si>
    <t>033</t>
  </si>
  <si>
    <t>220031301002079</t>
  </si>
  <si>
    <t>220031301002078</t>
  </si>
  <si>
    <t>035</t>
  </si>
  <si>
    <t>036</t>
  </si>
  <si>
    <t>037</t>
  </si>
  <si>
    <t>038</t>
  </si>
  <si>
    <t>039</t>
  </si>
  <si>
    <t>GUP (11) Maret 2022</t>
  </si>
  <si>
    <t>GUP (12) Maret 2022</t>
  </si>
  <si>
    <t>GUP (13) Maret 2022</t>
  </si>
  <si>
    <t>GUP (14) Maret 2022</t>
  </si>
  <si>
    <t>GUP (15) Maret 2022</t>
  </si>
  <si>
    <t>220031301002249</t>
  </si>
  <si>
    <t>220031301002248</t>
  </si>
  <si>
    <t>220031301002238</t>
  </si>
  <si>
    <t>220031301002237</t>
  </si>
  <si>
    <t>220031301002236</t>
  </si>
  <si>
    <t>MARET 2022</t>
  </si>
  <si>
    <t>220031301002500</t>
  </si>
  <si>
    <t>040</t>
  </si>
  <si>
    <t>041</t>
  </si>
  <si>
    <t>220031301002499</t>
  </si>
  <si>
    <t>GUP (17) Maret 2022</t>
  </si>
  <si>
    <t>GUP (16) Maret 2022</t>
  </si>
  <si>
    <t>Meulaboh, 1 April 2022</t>
  </si>
  <si>
    <t>GUP (18) April 2022</t>
  </si>
  <si>
    <t>GUP (19) April 2022</t>
  </si>
  <si>
    <t>Uang Makan PNS bulan Maret 2022</t>
  </si>
  <si>
    <t>Uang Makan PBPNS bulan Maret 2022</t>
  </si>
  <si>
    <t>Tunjangan Kinerja PBPNS bulan Maret 2022</t>
  </si>
  <si>
    <t>Tunjangan Kinerja PNS bulan Maret 2022</t>
  </si>
  <si>
    <t>Honorarium Keuangan bulan Maret 2022</t>
  </si>
  <si>
    <t>Honorarium Petugas Keamanan dan Kebersihan bulan Maret 2022</t>
  </si>
  <si>
    <t>ATK bulan Maret 2022</t>
  </si>
  <si>
    <t>Gaji Susulan bulan April 2022 PNS Baru</t>
  </si>
  <si>
    <t>029</t>
  </si>
  <si>
    <t>034</t>
  </si>
  <si>
    <t>Gaji PNS bulan April 2022</t>
  </si>
  <si>
    <t>Gaji PBPNS bulan April 2022</t>
  </si>
  <si>
    <t>220031507000332</t>
  </si>
  <si>
    <t>220031507000334</t>
  </si>
  <si>
    <t>220031301003039</t>
  </si>
  <si>
    <t>042</t>
  </si>
  <si>
    <t>043</t>
  </si>
  <si>
    <t>220031301003040</t>
  </si>
  <si>
    <t>220031301003121</t>
  </si>
  <si>
    <t>047</t>
  </si>
  <si>
    <t>220031301003118</t>
  </si>
  <si>
    <t>045</t>
  </si>
  <si>
    <t>046</t>
  </si>
  <si>
    <t>049</t>
  </si>
  <si>
    <t>050</t>
  </si>
  <si>
    <t>053</t>
  </si>
  <si>
    <t>044</t>
  </si>
  <si>
    <t>220031301003272</t>
  </si>
  <si>
    <t xml:space="preserve">220031301003267 </t>
  </si>
  <si>
    <t>220031301003230</t>
  </si>
  <si>
    <t>220031301003112</t>
  </si>
  <si>
    <t>220031301003120</t>
  </si>
  <si>
    <t>220031301003119</t>
  </si>
  <si>
    <t>054</t>
  </si>
  <si>
    <t>055</t>
  </si>
  <si>
    <t>056</t>
  </si>
  <si>
    <t>057</t>
  </si>
  <si>
    <t>058</t>
  </si>
  <si>
    <t>220031301003513</t>
  </si>
  <si>
    <t>GUP (20) April 2022</t>
  </si>
  <si>
    <t>THR Gaji PNS 7 pegawai</t>
  </si>
  <si>
    <t>220031507000562</t>
  </si>
  <si>
    <t>THR Cleaning service dan Petugas Keamanan</t>
  </si>
  <si>
    <t>THR Gaji PNS 9 pegawai</t>
  </si>
  <si>
    <t>220031507000561</t>
  </si>
  <si>
    <t>220031507000573</t>
  </si>
  <si>
    <t>THR Gaji PBPNS</t>
  </si>
  <si>
    <t>220031507000560</t>
  </si>
  <si>
    <t>061</t>
  </si>
  <si>
    <t>062</t>
  </si>
  <si>
    <t>063</t>
  </si>
  <si>
    <t>064</t>
  </si>
  <si>
    <t>065</t>
  </si>
  <si>
    <t>220031301003713</t>
  </si>
  <si>
    <t>THR 50% Tunjangan Kinerja PBPNS</t>
  </si>
  <si>
    <t>THR 50% Tunjangan Kinerja PNS</t>
  </si>
  <si>
    <t>220031301003708</t>
  </si>
  <si>
    <t>GUP (21) April 2022</t>
  </si>
  <si>
    <t>220031301003716</t>
  </si>
  <si>
    <t>GUP (22) April 2022</t>
  </si>
  <si>
    <t>220031301003715</t>
  </si>
  <si>
    <t>220031301003714</t>
  </si>
  <si>
    <t>GUP (23) April 2022</t>
  </si>
  <si>
    <t>GUP (24) April 2022</t>
  </si>
  <si>
    <t>220031301003707</t>
  </si>
  <si>
    <t>066</t>
  </si>
  <si>
    <t>067</t>
  </si>
  <si>
    <t>068</t>
  </si>
  <si>
    <t>069</t>
  </si>
  <si>
    <t>GUP (25) April 2022</t>
  </si>
  <si>
    <t>GUP (26) April 2022</t>
  </si>
  <si>
    <t>GUP (27) April 2022</t>
  </si>
  <si>
    <t>GUP (28) April 2022</t>
  </si>
  <si>
    <t>220031301003978</t>
  </si>
  <si>
    <t>220031301003976</t>
  </si>
  <si>
    <t>220031301003977</t>
  </si>
  <si>
    <t>220031301003975</t>
  </si>
  <si>
    <t>5145.EAE</t>
  </si>
  <si>
    <t>5145.EAE.002</t>
  </si>
  <si>
    <t>523211</t>
  </si>
  <si>
    <t>Layanan Prasarana Internal</t>
  </si>
  <si>
    <t>Pengadaan peralatan fasilitas perkantoran</t>
  </si>
  <si>
    <t>Pengadaan Fasilitas Perkantoran</t>
  </si>
  <si>
    <t>DIPA REV 3</t>
  </si>
  <si>
    <t>Belanja Modal Peralatan dan Mesin Perkantoran</t>
  </si>
  <si>
    <t xml:space="preserve">Belanja Modal Peralatan dan Mesin </t>
  </si>
  <si>
    <t>-Pengadaan Meja Kerja</t>
  </si>
  <si>
    <t>-Pengadaan Round Table</t>
  </si>
  <si>
    <t>-Pengadaan Proyektor LCD</t>
  </si>
  <si>
    <t>-Pengadaan Soundsystem</t>
  </si>
  <si>
    <t>-Pengadaan Personal Computer (PC)</t>
  </si>
  <si>
    <t>Meulaboh, 9 Mei 2022</t>
  </si>
  <si>
    <t>APRIL 2022</t>
  </si>
  <si>
    <t>052</t>
  </si>
  <si>
    <t>059</t>
  </si>
  <si>
    <t>070</t>
  </si>
  <si>
    <t xml:space="preserve">   </t>
  </si>
  <si>
    <t>-  Umbul-umbul</t>
  </si>
  <si>
    <t>-  Buku Agenda</t>
  </si>
  <si>
    <t>071</t>
  </si>
  <si>
    <t>072</t>
  </si>
  <si>
    <t>073</t>
  </si>
  <si>
    <t>Uang Makan PBPNS Bulan April 2022</t>
  </si>
  <si>
    <t>220031301004288</t>
  </si>
  <si>
    <t>220031507000697</t>
  </si>
  <si>
    <t>220031507000695</t>
  </si>
  <si>
    <t>Honorarium Satpam dan Cleaning Service bulan Maret 2022</t>
  </si>
  <si>
    <t>220031301004029</t>
  </si>
  <si>
    <t>Pembayaran Belanja Tunjangan Kinerja PBPNS RRI Meulaboh Bulan April 2022</t>
  </si>
  <si>
    <t>220031301004287</t>
  </si>
  <si>
    <t>Tunjangan Kinerja PNS Bulan April 2022</t>
  </si>
  <si>
    <t>220031301004289</t>
  </si>
  <si>
    <t>075</t>
  </si>
  <si>
    <t>Uang Makan PNS Bulan April 2022</t>
  </si>
  <si>
    <t>220031301004366</t>
  </si>
  <si>
    <t>076</t>
  </si>
  <si>
    <t>220031301004365</t>
  </si>
  <si>
    <t>079</t>
  </si>
  <si>
    <t>080</t>
  </si>
  <si>
    <t>GUP (29) Mei 2022</t>
  </si>
  <si>
    <t>GUP (30) Mei 2022</t>
  </si>
  <si>
    <t>220031301004634</t>
  </si>
  <si>
    <t>220031301004633</t>
  </si>
  <si>
    <t>083</t>
  </si>
  <si>
    <t>084</t>
  </si>
  <si>
    <t>GUP (31) Mei 2022</t>
  </si>
  <si>
    <t>GUP (32) Mei 2022</t>
  </si>
  <si>
    <t>ATK bulan April dan Mei 2022</t>
  </si>
  <si>
    <t>081</t>
  </si>
  <si>
    <t>220031301004926</t>
  </si>
  <si>
    <t>220031301004841</t>
  </si>
  <si>
    <t>220031301004927</t>
  </si>
  <si>
    <t>Meulaboh, 31 Mei 2022</t>
  </si>
  <si>
    <t>DIPA REV 4</t>
  </si>
  <si>
    <t>Meulaboh, 2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</si>
</sst>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4">
    <xf numFmtId="0" fontId="0" fillId="0" borderId="0" xfId="0"/>
    <xf numFmtId="164" fontId="6" fillId="0" borderId="1" xfId="2" applyFont="1" applyFill="1" applyBorder="1"/>
    <xf numFmtId="0" fontId="6" fillId="0" borderId="0" xfId="0" applyFont="1" applyFill="1"/>
    <xf numFmtId="0" fontId="0" fillId="0" borderId="0" xfId="0" applyFont="1" applyFill="1"/>
    <xf numFmtId="0" fontId="7" fillId="0" borderId="0" xfId="0" applyFont="1" applyFill="1"/>
    <xf numFmtId="164" fontId="6" fillId="0" borderId="0" xfId="2" applyFont="1" applyFill="1"/>
    <xf numFmtId="165" fontId="6" fillId="0" borderId="0" xfId="1" applyFont="1" applyFill="1"/>
    <xf numFmtId="0" fontId="8" fillId="0" borderId="0" xfId="0" applyFont="1" applyFill="1"/>
    <xf numFmtId="164" fontId="7" fillId="0" borderId="0" xfId="2" applyFont="1" applyFill="1"/>
    <xf numFmtId="0" fontId="0" fillId="0" borderId="1" xfId="0" quotePrefix="1" applyFill="1" applyBorder="1"/>
    <xf numFmtId="164" fontId="8" fillId="0" borderId="1" xfId="2" applyFont="1" applyFill="1" applyBorder="1"/>
    <xf numFmtId="10" fontId="8" fillId="0" borderId="1" xfId="4" applyNumberFormat="1" applyFont="1" applyFill="1" applyBorder="1"/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/>
    </xf>
    <xf numFmtId="164" fontId="5" fillId="0" borderId="0" xfId="2" applyFont="1" applyFill="1"/>
    <xf numFmtId="0" fontId="5" fillId="0" borderId="0" xfId="0" applyFont="1" applyFill="1"/>
    <xf numFmtId="164" fontId="8" fillId="0" borderId="0" xfId="2" applyFont="1" applyFill="1"/>
    <xf numFmtId="164" fontId="4" fillId="0" borderId="0" xfId="2" applyFont="1" applyFill="1"/>
    <xf numFmtId="0" fontId="8" fillId="0" borderId="1" xfId="0" applyFont="1" applyFill="1" applyBorder="1" applyAlignment="1">
      <alignment horizontal="center" vertical="center"/>
    </xf>
    <xf numFmtId="1" fontId="6" fillId="0" borderId="1" xfId="2" applyNumberFormat="1" applyFont="1" applyFill="1" applyBorder="1" applyAlignment="1">
      <alignment horizontal="center"/>
    </xf>
    <xf numFmtId="164" fontId="4" fillId="0" borderId="0" xfId="2" applyFont="1" applyFill="1" applyAlignment="1">
      <alignment wrapText="1"/>
    </xf>
    <xf numFmtId="0" fontId="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64" fontId="9" fillId="0" borderId="0" xfId="2" applyFont="1" applyFill="1"/>
    <xf numFmtId="0" fontId="9" fillId="0" borderId="0" xfId="0" applyFont="1" applyFill="1"/>
    <xf numFmtId="0" fontId="8" fillId="0" borderId="0" xfId="0" applyFont="1" applyFill="1" applyAlignment="1"/>
    <xf numFmtId="0" fontId="8" fillId="0" borderId="9" xfId="0" applyFont="1" applyFill="1" applyBorder="1" applyAlignment="1"/>
    <xf numFmtId="164" fontId="7" fillId="0" borderId="8" xfId="2" applyFont="1" applyFill="1" applyBorder="1" applyAlignment="1">
      <alignment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2" applyFont="1" applyFill="1" applyBorder="1"/>
    <xf numFmtId="0" fontId="8" fillId="0" borderId="1" xfId="0" quotePrefix="1" applyFont="1" applyFill="1" applyBorder="1" applyAlignment="1">
      <alignment horizontal="center" vertical="center"/>
    </xf>
    <xf numFmtId="164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/>
    <xf numFmtId="164" fontId="6" fillId="0" borderId="0" xfId="2" applyFont="1" applyFill="1" applyBorder="1"/>
    <xf numFmtId="0" fontId="0" fillId="0" borderId="1" xfId="0" applyFont="1" applyFill="1" applyBorder="1"/>
    <xf numFmtId="164" fontId="4" fillId="0" borderId="1" xfId="2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0" fillId="0" borderId="10" xfId="0" quotePrefix="1" applyNumberFormat="1" applyFont="1" applyFill="1" applyBorder="1" applyAlignment="1">
      <alignment horizontal="center"/>
    </xf>
    <xf numFmtId="14" fontId="0" fillId="0" borderId="1" xfId="0" applyNumberFormat="1" applyFont="1" applyFill="1" applyBorder="1"/>
    <xf numFmtId="0" fontId="0" fillId="0" borderId="3" xfId="0" applyFont="1" applyFill="1" applyBorder="1"/>
    <xf numFmtId="164" fontId="4" fillId="0" borderId="3" xfId="2" applyFont="1" applyFill="1" applyBorder="1"/>
    <xf numFmtId="0" fontId="0" fillId="0" borderId="1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164" fontId="4" fillId="0" borderId="0" xfId="2" applyFont="1" applyFill="1" applyBorder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/>
    <xf numFmtId="164" fontId="3" fillId="0" borderId="1" xfId="2" applyFont="1" applyFill="1" applyBorder="1"/>
    <xf numFmtId="10" fontId="3" fillId="0" borderId="1" xfId="4" applyNumberFormat="1" applyFont="1" applyFill="1" applyBorder="1"/>
    <xf numFmtId="0" fontId="2" fillId="0" borderId="0" xfId="0" applyFont="1" applyFill="1" applyAlignment="1"/>
    <xf numFmtId="165" fontId="2" fillId="0" borderId="0" xfId="1" applyFont="1" applyFill="1"/>
    <xf numFmtId="0" fontId="2" fillId="0" borderId="1" xfId="0" applyFont="1" applyFill="1" applyBorder="1" applyAlignment="1">
      <alignment horizontal="center"/>
    </xf>
    <xf numFmtId="164" fontId="2" fillId="0" borderId="1" xfId="2" applyFont="1" applyFill="1" applyBorder="1"/>
    <xf numFmtId="0" fontId="2" fillId="0" borderId="0" xfId="0" applyFont="1" applyFill="1"/>
    <xf numFmtId="14" fontId="2" fillId="0" borderId="1" xfId="0" applyNumberFormat="1" applyFont="1" applyFill="1" applyBorder="1"/>
    <xf numFmtId="0" fontId="8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/>
    <xf numFmtId="164" fontId="0" fillId="0" borderId="0" xfId="2" applyFont="1" applyFill="1" applyBorder="1"/>
    <xf numFmtId="164" fontId="2" fillId="0" borderId="0" xfId="2" applyFont="1" applyFill="1" applyBorder="1"/>
    <xf numFmtId="164" fontId="3" fillId="0" borderId="0" xfId="2" applyFont="1" applyFill="1" applyBorder="1"/>
    <xf numFmtId="10" fontId="3" fillId="0" borderId="0" xfId="4" applyNumberFormat="1" applyFont="1" applyFill="1" applyBorder="1"/>
    <xf numFmtId="0" fontId="0" fillId="0" borderId="11" xfId="0" applyFont="1" applyFill="1" applyBorder="1" applyAlignment="1">
      <alignment horizontal="center" vertical="center"/>
    </xf>
    <xf numFmtId="0" fontId="0" fillId="0" borderId="11" xfId="0" quotePrefix="1" applyFont="1" applyFill="1" applyBorder="1" applyAlignment="1">
      <alignment horizontal="center" vertical="center"/>
    </xf>
    <xf numFmtId="14" fontId="0" fillId="0" borderId="0" xfId="0" quotePrefix="1" applyNumberFormat="1" applyFont="1" applyFill="1" applyBorder="1" applyAlignment="1">
      <alignment horizontal="center"/>
    </xf>
    <xf numFmtId="0" fontId="0" fillId="0" borderId="0" xfId="0" quotePrefix="1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0" fillId="0" borderId="0" xfId="0" quotePrefix="1" applyFont="1" applyFill="1" applyBorder="1" applyAlignment="1"/>
    <xf numFmtId="0" fontId="10" fillId="0" borderId="0" xfId="0" applyFont="1" applyFill="1" applyAlignment="1"/>
    <xf numFmtId="49" fontId="10" fillId="0" borderId="0" xfId="0" applyNumberFormat="1" applyFont="1" applyFill="1" applyAlignment="1"/>
    <xf numFmtId="0" fontId="0" fillId="0" borderId="1" xfId="0" quotePrefix="1" applyFont="1" applyFill="1" applyBorder="1" applyAlignment="1">
      <alignment horizontal="center" vertical="center"/>
    </xf>
    <xf numFmtId="14" fontId="0" fillId="0" borderId="1" xfId="0" quotePrefix="1" applyNumberFormat="1" applyFont="1" applyFill="1" applyBorder="1" applyAlignment="1">
      <alignment horizontal="center"/>
    </xf>
    <xf numFmtId="164" fontId="6" fillId="0" borderId="13" xfId="2" applyFont="1" applyFill="1" applyBorder="1"/>
    <xf numFmtId="164" fontId="6" fillId="0" borderId="9" xfId="2" applyFont="1" applyFill="1" applyBorder="1"/>
    <xf numFmtId="0" fontId="8" fillId="0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164" fontId="0" fillId="2" borderId="1" xfId="2" applyFont="1" applyFill="1" applyBorder="1"/>
    <xf numFmtId="164" fontId="2" fillId="2" borderId="1" xfId="2" applyFont="1" applyFill="1" applyBorder="1"/>
    <xf numFmtId="10" fontId="3" fillId="2" borderId="1" xfId="4" applyNumberFormat="1" applyFont="1" applyFill="1" applyBorder="1"/>
    <xf numFmtId="164" fontId="4" fillId="2" borderId="0" xfId="2" applyFont="1" applyFill="1"/>
    <xf numFmtId="0" fontId="0" fillId="2" borderId="0" xfId="0" applyFont="1" applyFill="1"/>
    <xf numFmtId="164" fontId="6" fillId="2" borderId="1" xfId="2" applyFont="1" applyFill="1" applyBorder="1"/>
    <xf numFmtId="164" fontId="3" fillId="2" borderId="1" xfId="2" applyFont="1" applyFill="1" applyBorder="1"/>
    <xf numFmtId="164" fontId="8" fillId="2" borderId="0" xfId="2" applyFont="1" applyFill="1"/>
    <xf numFmtId="0" fontId="8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64" fontId="0" fillId="3" borderId="1" xfId="2" applyFont="1" applyFill="1" applyBorder="1"/>
    <xf numFmtId="164" fontId="6" fillId="3" borderId="1" xfId="2" applyFont="1" applyFill="1" applyBorder="1"/>
    <xf numFmtId="164" fontId="2" fillId="3" borderId="1" xfId="2" applyFont="1" applyFill="1" applyBorder="1"/>
    <xf numFmtId="164" fontId="3" fillId="3" borderId="1" xfId="2" applyFont="1" applyFill="1" applyBorder="1"/>
    <xf numFmtId="10" fontId="3" fillId="3" borderId="1" xfId="4" applyNumberFormat="1" applyFont="1" applyFill="1" applyBorder="1"/>
    <xf numFmtId="164" fontId="4" fillId="3" borderId="0" xfId="2" applyFont="1" applyFill="1"/>
    <xf numFmtId="0" fontId="0" fillId="3" borderId="0" xfId="0" applyFont="1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64" fontId="0" fillId="4" borderId="1" xfId="2" applyFont="1" applyFill="1" applyBorder="1"/>
    <xf numFmtId="164" fontId="6" fillId="4" borderId="1" xfId="2" applyFont="1" applyFill="1" applyBorder="1"/>
    <xf numFmtId="164" fontId="2" fillId="4" borderId="1" xfId="2" applyFont="1" applyFill="1" applyBorder="1"/>
    <xf numFmtId="164" fontId="3" fillId="4" borderId="1" xfId="2" applyFont="1" applyFill="1" applyBorder="1"/>
    <xf numFmtId="10" fontId="3" fillId="4" borderId="1" xfId="4" applyNumberFormat="1" applyFont="1" applyFill="1" applyBorder="1"/>
    <xf numFmtId="164" fontId="4" fillId="4" borderId="0" xfId="2" applyFont="1" applyFill="1"/>
    <xf numFmtId="0" fontId="0" fillId="4" borderId="0" xfId="0" applyFont="1" applyFill="1"/>
    <xf numFmtId="164" fontId="9" fillId="4" borderId="0" xfId="2" applyFont="1" applyFill="1"/>
    <xf numFmtId="0" fontId="9" fillId="4" borderId="0" xfId="0" applyFont="1" applyFill="1"/>
    <xf numFmtId="0" fontId="8" fillId="0" borderId="4" xfId="0" applyFont="1" applyFill="1" applyBorder="1" applyAlignment="1">
      <alignment horizontal="center" vertical="center"/>
    </xf>
    <xf numFmtId="0" fontId="13" fillId="0" borderId="1" xfId="0" quotePrefix="1" applyFont="1" applyFill="1" applyBorder="1"/>
    <xf numFmtId="0" fontId="13" fillId="0" borderId="1" xfId="0" applyFont="1" applyFill="1" applyBorder="1"/>
    <xf numFmtId="164" fontId="13" fillId="0" borderId="1" xfId="2" applyFont="1" applyFill="1" applyBorder="1"/>
    <xf numFmtId="164" fontId="13" fillId="0" borderId="0" xfId="2" applyFont="1" applyFill="1"/>
    <xf numFmtId="14" fontId="13" fillId="0" borderId="10" xfId="0" quotePrefix="1" applyNumberFormat="1" applyFont="1" applyFill="1" applyBorder="1" applyAlignment="1">
      <alignment horizontal="center"/>
    </xf>
    <xf numFmtId="14" fontId="13" fillId="0" borderId="1" xfId="0" quotePrefix="1" applyNumberFormat="1" applyFont="1" applyFill="1" applyBorder="1" applyAlignment="1">
      <alignment horizontal="center"/>
    </xf>
    <xf numFmtId="0" fontId="13" fillId="0" borderId="1" xfId="0" quotePrefix="1" applyFont="1" applyFill="1" applyBorder="1" applyAlignment="1">
      <alignment horizontal="center" vertical="center"/>
    </xf>
    <xf numFmtId="164" fontId="13" fillId="0" borderId="12" xfId="2" applyFont="1" applyFill="1" applyBorder="1"/>
    <xf numFmtId="0" fontId="13" fillId="0" borderId="4" xfId="0" applyFont="1" applyBorder="1"/>
    <xf numFmtId="164" fontId="13" fillId="0" borderId="0" xfId="2" applyFont="1"/>
    <xf numFmtId="0" fontId="13" fillId="0" borderId="1" xfId="0" applyFont="1" applyBorder="1"/>
    <xf numFmtId="164" fontId="13" fillId="0" borderId="10" xfId="2" applyFont="1" applyBorder="1" applyAlignment="1">
      <alignment horizontal="right" vertical="center"/>
    </xf>
    <xf numFmtId="14" fontId="13" fillId="0" borderId="1" xfId="0" quotePrefix="1" applyNumberFormat="1" applyFont="1" applyFill="1" applyBorder="1" applyAlignment="1">
      <alignment horizontal="center" vertical="center"/>
    </xf>
    <xf numFmtId="14" fontId="13" fillId="0" borderId="11" xfId="0" quotePrefix="1" applyNumberFormat="1" applyFont="1" applyFill="1" applyBorder="1" applyAlignment="1">
      <alignment horizontal="center"/>
    </xf>
    <xf numFmtId="164" fontId="6" fillId="2" borderId="0" xfId="2" applyFont="1" applyFill="1"/>
    <xf numFmtId="164" fontId="8" fillId="0" borderId="0" xfId="0" applyNumberFormat="1" applyFont="1" applyFill="1"/>
    <xf numFmtId="0" fontId="8" fillId="0" borderId="4" xfId="0" applyFont="1" applyFill="1" applyBorder="1" applyAlignment="1">
      <alignment horizontal="center" vertical="center"/>
    </xf>
    <xf numFmtId="164" fontId="1" fillId="0" borderId="9" xfId="2" applyFont="1" applyFill="1" applyBorder="1"/>
    <xf numFmtId="1" fontId="1" fillId="0" borderId="1" xfId="2" applyNumberFormat="1" applyFont="1" applyFill="1" applyBorder="1" applyAlignment="1">
      <alignment horizontal="center"/>
    </xf>
    <xf numFmtId="164" fontId="6" fillId="0" borderId="3" xfId="2" applyFont="1" applyFill="1" applyBorder="1"/>
    <xf numFmtId="164" fontId="7" fillId="0" borderId="0" xfId="2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1" fontId="6" fillId="0" borderId="3" xfId="2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164" fontId="0" fillId="5" borderId="1" xfId="2" applyFont="1" applyFill="1" applyBorder="1"/>
    <xf numFmtId="164" fontId="2" fillId="5" borderId="1" xfId="2" applyFont="1" applyFill="1" applyBorder="1"/>
    <xf numFmtId="10" fontId="3" fillId="5" borderId="1" xfId="4" applyNumberFormat="1" applyFont="1" applyFill="1" applyBorder="1"/>
    <xf numFmtId="164" fontId="4" fillId="5" borderId="0" xfId="2" applyFont="1" applyFill="1"/>
    <xf numFmtId="0" fontId="0" fillId="5" borderId="0" xfId="0" applyFont="1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164" fontId="0" fillId="6" borderId="1" xfId="2" applyFont="1" applyFill="1" applyBorder="1"/>
    <xf numFmtId="164" fontId="2" fillId="6" borderId="1" xfId="2" applyFont="1" applyFill="1" applyBorder="1"/>
    <xf numFmtId="10" fontId="3" fillId="6" borderId="1" xfId="4" applyNumberFormat="1" applyFont="1" applyFill="1" applyBorder="1"/>
    <xf numFmtId="164" fontId="4" fillId="6" borderId="0" xfId="2" applyFont="1" applyFill="1"/>
    <xf numFmtId="0" fontId="0" fillId="6" borderId="0" xfId="0" applyFont="1" applyFill="1"/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quotePrefix="1" applyFont="1" applyFill="1" applyBorder="1" applyAlignment="1">
      <alignment horizontal="center"/>
    </xf>
    <xf numFmtId="164" fontId="8" fillId="0" borderId="2" xfId="2" applyFont="1" applyFill="1" applyBorder="1" applyAlignment="1">
      <alignment horizontal="center" wrapText="1"/>
    </xf>
    <xf numFmtId="164" fontId="8" fillId="0" borderId="4" xfId="2" applyFont="1" applyFill="1" applyBorder="1" applyAlignment="1">
      <alignment horizontal="center" wrapText="1"/>
    </xf>
    <xf numFmtId="164" fontId="8" fillId="0" borderId="3" xfId="2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2" xfId="2" applyFont="1" applyFill="1" applyBorder="1" applyAlignment="1">
      <alignment horizontal="center" vertical="center"/>
    </xf>
    <xf numFmtId="164" fontId="8" fillId="0" borderId="4" xfId="2" applyFont="1" applyFill="1" applyBorder="1" applyAlignment="1">
      <alignment horizontal="center" vertical="center"/>
    </xf>
    <xf numFmtId="164" fontId="8" fillId="0" borderId="3" xfId="2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11" xfId="0" quotePrefix="1" applyFont="1" applyFill="1" applyBorder="1" applyAlignment="1">
      <alignment horizontal="center"/>
    </xf>
    <xf numFmtId="0" fontId="0" fillId="0" borderId="12" xfId="0" quotePrefix="1" applyFont="1" applyFill="1" applyBorder="1" applyAlignment="1">
      <alignment horizontal="center"/>
    </xf>
    <xf numFmtId="164" fontId="8" fillId="0" borderId="15" xfId="2" applyFont="1" applyFill="1" applyBorder="1" applyAlignment="1">
      <alignment horizontal="center" vertical="center"/>
    </xf>
    <xf numFmtId="164" fontId="8" fillId="0" borderId="22" xfId="2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64" fontId="8" fillId="0" borderId="15" xfId="2" applyFont="1" applyFill="1" applyBorder="1" applyAlignment="1">
      <alignment horizontal="center" wrapText="1"/>
    </xf>
    <xf numFmtId="164" fontId="8" fillId="0" borderId="22" xfId="2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</cellXfs>
  <cellStyles count="5">
    <cellStyle name="Comma" xfId="1" builtinId="3"/>
    <cellStyle name="Comma [0]" xfId="2" builtinId="6"/>
    <cellStyle name="Comma [0] 2" xfId="3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776"/>
  <sheetViews>
    <sheetView view="pageBreakPreview" topLeftCell="A625" zoomScale="85" zoomScaleNormal="80" zoomScaleSheetLayoutView="85" zoomScalePageLayoutView="75" workbookViewId="0">
      <selection activeCell="J634" sqref="J634"/>
    </sheetView>
  </sheetViews>
  <sheetFormatPr defaultColWidth="9.140625" defaultRowHeight="15" x14ac:dyDescent="0.25"/>
  <cols>
    <col min="1" max="1" width="17.85546875" style="3" bestFit="1" customWidth="1"/>
    <col min="2" max="2" width="59.28515625" style="21" customWidth="1"/>
    <col min="3" max="3" width="17.28515625" style="17" customWidth="1"/>
    <col min="4" max="4" width="15.85546875" style="1" customWidth="1"/>
    <col min="5" max="5" width="15.42578125" style="3" customWidth="1"/>
    <col min="6" max="6" width="15.7109375" style="3" customWidth="1"/>
    <col min="7" max="7" width="16.7109375" style="3" customWidth="1"/>
    <col min="8" max="8" width="19.42578125" style="3" customWidth="1"/>
    <col min="9" max="9" width="12.5703125" style="3" customWidth="1"/>
    <col min="10" max="10" width="11.5703125" style="17" bestFit="1" customWidth="1"/>
    <col min="11" max="16384" width="9.140625" style="3"/>
  </cols>
  <sheetData>
    <row r="1" spans="1:10" s="4" customFormat="1" ht="15.75" x14ac:dyDescent="0.25">
      <c r="A1" s="27" t="s">
        <v>5</v>
      </c>
      <c r="B1" s="27"/>
      <c r="C1" s="27"/>
      <c r="D1" s="1"/>
      <c r="E1" s="27"/>
      <c r="F1" s="27"/>
      <c r="G1" s="27"/>
      <c r="H1" s="27"/>
      <c r="I1" s="27"/>
      <c r="J1" s="8"/>
    </row>
    <row r="2" spans="1:10" s="4" customFormat="1" ht="16.5" thickBot="1" x14ac:dyDescent="0.3">
      <c r="A2" s="28" t="s">
        <v>19</v>
      </c>
      <c r="B2" s="28"/>
      <c r="C2" s="5"/>
      <c r="D2" s="1"/>
      <c r="E2" s="2"/>
      <c r="F2" s="2"/>
      <c r="G2" s="6"/>
      <c r="H2" s="2"/>
      <c r="I2" s="2"/>
      <c r="J2" s="8"/>
    </row>
    <row r="3" spans="1:10" s="12" customFormat="1" ht="16.5" thickTop="1" x14ac:dyDescent="0.25">
      <c r="A3" s="18" t="s">
        <v>7</v>
      </c>
      <c r="B3" s="171" t="s">
        <v>9</v>
      </c>
      <c r="C3" s="174" t="s">
        <v>159</v>
      </c>
      <c r="D3" s="168" t="s">
        <v>514</v>
      </c>
      <c r="E3" s="177" t="s">
        <v>13</v>
      </c>
      <c r="F3" s="178"/>
      <c r="G3" s="161" t="s">
        <v>3</v>
      </c>
      <c r="H3" s="161" t="s">
        <v>4</v>
      </c>
      <c r="I3" s="161" t="s">
        <v>6</v>
      </c>
      <c r="J3" s="29"/>
    </row>
    <row r="4" spans="1:10" s="12" customFormat="1" ht="15.75" x14ac:dyDescent="0.25">
      <c r="A4" s="18" t="s">
        <v>2</v>
      </c>
      <c r="B4" s="172"/>
      <c r="C4" s="175"/>
      <c r="D4" s="169"/>
      <c r="E4" s="23" t="s">
        <v>14</v>
      </c>
      <c r="F4" s="23" t="s">
        <v>14</v>
      </c>
      <c r="G4" s="162"/>
      <c r="H4" s="162"/>
      <c r="I4" s="162"/>
      <c r="J4" s="29"/>
    </row>
    <row r="5" spans="1:10" s="12" customFormat="1" ht="15.75" x14ac:dyDescent="0.25">
      <c r="A5" s="22" t="s">
        <v>8</v>
      </c>
      <c r="B5" s="173"/>
      <c r="C5" s="176"/>
      <c r="D5" s="170"/>
      <c r="E5" s="23" t="s">
        <v>16</v>
      </c>
      <c r="F5" s="23" t="s">
        <v>15</v>
      </c>
      <c r="G5" s="163"/>
      <c r="H5" s="163"/>
      <c r="I5" s="163"/>
      <c r="J5" s="29"/>
    </row>
    <row r="6" spans="1:10" x14ac:dyDescent="0.25">
      <c r="A6" s="13">
        <v>1</v>
      </c>
      <c r="B6" s="24">
        <v>2</v>
      </c>
      <c r="C6" s="19">
        <v>3</v>
      </c>
      <c r="E6" s="13">
        <v>5</v>
      </c>
      <c r="F6" s="13">
        <v>6</v>
      </c>
      <c r="G6" s="13" t="s">
        <v>200</v>
      </c>
      <c r="H6" s="13" t="s">
        <v>199</v>
      </c>
      <c r="I6" s="13" t="s">
        <v>201</v>
      </c>
    </row>
    <row r="7" spans="1:10" s="7" customFormat="1" x14ac:dyDescent="0.25">
      <c r="A7" s="34" t="s">
        <v>197</v>
      </c>
      <c r="B7" s="18" t="s">
        <v>198</v>
      </c>
      <c r="C7" s="35">
        <f>C8+C586</f>
        <v>5862752000</v>
      </c>
      <c r="D7" s="10"/>
      <c r="E7" s="10">
        <f>E8+E586</f>
        <v>55429405</v>
      </c>
      <c r="F7" s="10">
        <f>F8+F586</f>
        <v>153873884</v>
      </c>
      <c r="G7" s="10">
        <f>SUM(D7:F7)</f>
        <v>209303289</v>
      </c>
      <c r="H7" s="10">
        <f>C7-G7</f>
        <v>5653448711</v>
      </c>
      <c r="I7" s="11">
        <f>G7/C7</f>
        <v>3.5700518971295392E-2</v>
      </c>
      <c r="J7" s="16"/>
    </row>
    <row r="8" spans="1:10" s="7" customFormat="1" x14ac:dyDescent="0.25">
      <c r="A8" s="18" t="s">
        <v>203</v>
      </c>
      <c r="B8" s="36" t="s">
        <v>214</v>
      </c>
      <c r="C8" s="10">
        <f>C9+C107</f>
        <v>491924000</v>
      </c>
      <c r="D8" s="10"/>
      <c r="E8" s="10">
        <f>E9+E107</f>
        <v>0</v>
      </c>
      <c r="F8" s="10">
        <f>F9+F107</f>
        <v>0</v>
      </c>
      <c r="G8" s="10">
        <f t="shared" ref="G8:G62" si="0">SUM(D8:F8)</f>
        <v>0</v>
      </c>
      <c r="H8" s="10">
        <f t="shared" ref="H8:H62" si="1">C8-G8</f>
        <v>491924000</v>
      </c>
      <c r="I8" s="11">
        <f t="shared" ref="I8:I62" si="2">G8/C8</f>
        <v>0</v>
      </c>
      <c r="J8" s="16"/>
    </row>
    <row r="9" spans="1:10" s="7" customFormat="1" x14ac:dyDescent="0.25">
      <c r="A9" s="31">
        <v>5143</v>
      </c>
      <c r="B9" s="32" t="s">
        <v>17</v>
      </c>
      <c r="C9" s="33">
        <f>C10</f>
        <v>99292000</v>
      </c>
      <c r="D9" s="1"/>
      <c r="E9" s="33">
        <f>E10</f>
        <v>0</v>
      </c>
      <c r="F9" s="33">
        <f>F10</f>
        <v>0</v>
      </c>
      <c r="G9" s="10">
        <f t="shared" si="0"/>
        <v>0</v>
      </c>
      <c r="H9" s="10">
        <f t="shared" si="1"/>
        <v>99292000</v>
      </c>
      <c r="I9" s="11">
        <f t="shared" si="2"/>
        <v>0</v>
      </c>
      <c r="J9" s="16"/>
    </row>
    <row r="10" spans="1:10" s="7" customFormat="1" x14ac:dyDescent="0.25">
      <c r="A10" s="31" t="s">
        <v>196</v>
      </c>
      <c r="B10" s="32" t="s">
        <v>215</v>
      </c>
      <c r="C10" s="33">
        <f>C11+C30+C85</f>
        <v>99292000</v>
      </c>
      <c r="D10" s="1"/>
      <c r="E10" s="33">
        <f>E11+E30+E85</f>
        <v>0</v>
      </c>
      <c r="F10" s="33">
        <f>F11+F30+F85</f>
        <v>0</v>
      </c>
      <c r="G10" s="10">
        <f t="shared" si="0"/>
        <v>0</v>
      </c>
      <c r="H10" s="10">
        <f t="shared" si="1"/>
        <v>99292000</v>
      </c>
      <c r="I10" s="11">
        <f t="shared" si="2"/>
        <v>0</v>
      </c>
      <c r="J10" s="16"/>
    </row>
    <row r="11" spans="1:10" s="7" customFormat="1" x14ac:dyDescent="0.25">
      <c r="A11" s="31" t="s">
        <v>195</v>
      </c>
      <c r="B11" s="32" t="s">
        <v>18</v>
      </c>
      <c r="C11" s="33">
        <v>1800000</v>
      </c>
      <c r="D11" s="1"/>
      <c r="E11" s="33">
        <v>0</v>
      </c>
      <c r="F11" s="33">
        <v>0</v>
      </c>
      <c r="G11" s="10">
        <f t="shared" si="0"/>
        <v>0</v>
      </c>
      <c r="H11" s="10">
        <f t="shared" si="1"/>
        <v>1800000</v>
      </c>
      <c r="I11" s="11">
        <f t="shared" si="2"/>
        <v>0</v>
      </c>
      <c r="J11" s="16"/>
    </row>
    <row r="12" spans="1:10" s="15" customFormat="1" x14ac:dyDescent="0.25">
      <c r="A12" s="30" t="s">
        <v>172</v>
      </c>
      <c r="B12" s="32" t="s">
        <v>158</v>
      </c>
      <c r="C12" s="33">
        <f t="shared" ref="C12:C13" si="3">C13</f>
        <v>1520000</v>
      </c>
      <c r="D12" s="1"/>
      <c r="E12" s="33">
        <f>E13</f>
        <v>0</v>
      </c>
      <c r="F12" s="33">
        <f>F13</f>
        <v>0</v>
      </c>
      <c r="G12" s="10">
        <f t="shared" si="0"/>
        <v>0</v>
      </c>
      <c r="H12" s="10">
        <f t="shared" si="1"/>
        <v>1520000</v>
      </c>
      <c r="I12" s="11">
        <f t="shared" si="2"/>
        <v>0</v>
      </c>
      <c r="J12" s="14"/>
    </row>
    <row r="13" spans="1:10" x14ac:dyDescent="0.25">
      <c r="A13" s="31" t="s">
        <v>0</v>
      </c>
      <c r="B13" s="32" t="s">
        <v>158</v>
      </c>
      <c r="C13" s="33">
        <f t="shared" si="3"/>
        <v>1520000</v>
      </c>
      <c r="E13" s="33">
        <v>0</v>
      </c>
      <c r="F13" s="33">
        <v>0</v>
      </c>
      <c r="G13" s="10">
        <f t="shared" si="0"/>
        <v>0</v>
      </c>
      <c r="H13" s="10">
        <f t="shared" si="1"/>
        <v>1520000</v>
      </c>
      <c r="I13" s="11">
        <f t="shared" si="2"/>
        <v>0</v>
      </c>
    </row>
    <row r="14" spans="1:10" x14ac:dyDescent="0.25">
      <c r="A14" s="31">
        <v>521211</v>
      </c>
      <c r="B14" s="32" t="s">
        <v>1</v>
      </c>
      <c r="C14" s="33">
        <v>1520000</v>
      </c>
      <c r="E14" s="33">
        <f>E15+E17+E20</f>
        <v>0</v>
      </c>
      <c r="F14" s="33">
        <f>F15+F17+F20</f>
        <v>0</v>
      </c>
      <c r="G14" s="10">
        <f t="shared" si="0"/>
        <v>0</v>
      </c>
      <c r="H14" s="10">
        <f t="shared" si="1"/>
        <v>1520000</v>
      </c>
      <c r="I14" s="11">
        <f t="shared" si="2"/>
        <v>0</v>
      </c>
    </row>
    <row r="15" spans="1:10" x14ac:dyDescent="0.25">
      <c r="A15" s="31"/>
      <c r="B15" s="32" t="s">
        <v>280</v>
      </c>
      <c r="C15" s="33">
        <f>C16</f>
        <v>240000</v>
      </c>
      <c r="E15" s="33">
        <f>E16</f>
        <v>0</v>
      </c>
      <c r="F15" s="33">
        <f>F16</f>
        <v>0</v>
      </c>
      <c r="G15" s="10">
        <f t="shared" si="0"/>
        <v>0</v>
      </c>
      <c r="H15" s="10">
        <f t="shared" si="1"/>
        <v>240000</v>
      </c>
      <c r="I15" s="11">
        <f t="shared" si="2"/>
        <v>0</v>
      </c>
    </row>
    <row r="16" spans="1:10" x14ac:dyDescent="0.25">
      <c r="A16" s="31"/>
      <c r="B16" s="9" t="s">
        <v>281</v>
      </c>
      <c r="C16" s="33">
        <v>240000</v>
      </c>
      <c r="E16" s="33">
        <v>0</v>
      </c>
      <c r="F16" s="33">
        <v>0</v>
      </c>
      <c r="G16" s="10">
        <f t="shared" si="0"/>
        <v>0</v>
      </c>
      <c r="H16" s="10">
        <f t="shared" si="1"/>
        <v>240000</v>
      </c>
      <c r="I16" s="11">
        <f t="shared" si="2"/>
        <v>0</v>
      </c>
    </row>
    <row r="17" spans="1:10" x14ac:dyDescent="0.25">
      <c r="A17" s="31"/>
      <c r="B17" s="32" t="s">
        <v>282</v>
      </c>
      <c r="C17" s="33">
        <f>SUM(C18:C19)</f>
        <v>840000</v>
      </c>
      <c r="E17" s="33">
        <f>E18+E19</f>
        <v>0</v>
      </c>
      <c r="F17" s="33">
        <f>F18+F19</f>
        <v>0</v>
      </c>
      <c r="G17" s="10">
        <f t="shared" si="0"/>
        <v>0</v>
      </c>
      <c r="H17" s="10">
        <f t="shared" si="1"/>
        <v>840000</v>
      </c>
      <c r="I17" s="11">
        <f t="shared" si="2"/>
        <v>0</v>
      </c>
    </row>
    <row r="18" spans="1:10" x14ac:dyDescent="0.25">
      <c r="A18" s="31"/>
      <c r="B18" s="9" t="s">
        <v>168</v>
      </c>
      <c r="C18" s="33">
        <v>240000</v>
      </c>
      <c r="E18" s="33">
        <v>0</v>
      </c>
      <c r="F18" s="33">
        <v>0</v>
      </c>
      <c r="G18" s="10">
        <f t="shared" si="0"/>
        <v>0</v>
      </c>
      <c r="H18" s="10">
        <f t="shared" si="1"/>
        <v>240000</v>
      </c>
      <c r="I18" s="11">
        <f t="shared" si="2"/>
        <v>0</v>
      </c>
    </row>
    <row r="19" spans="1:10" x14ac:dyDescent="0.25">
      <c r="A19" s="31"/>
      <c r="B19" s="9" t="s">
        <v>283</v>
      </c>
      <c r="C19" s="33">
        <v>600000</v>
      </c>
      <c r="E19" s="33">
        <v>0</v>
      </c>
      <c r="F19" s="33">
        <v>0</v>
      </c>
      <c r="G19" s="10">
        <f t="shared" si="0"/>
        <v>0</v>
      </c>
      <c r="H19" s="10">
        <f t="shared" si="1"/>
        <v>600000</v>
      </c>
      <c r="I19" s="11">
        <f t="shared" si="2"/>
        <v>0</v>
      </c>
    </row>
    <row r="20" spans="1:10" x14ac:dyDescent="0.25">
      <c r="A20" s="31"/>
      <c r="B20" s="32" t="s">
        <v>284</v>
      </c>
      <c r="C20" s="33">
        <f>SUM(C21:C22)</f>
        <v>440000</v>
      </c>
      <c r="E20" s="33">
        <f>E21+E22</f>
        <v>0</v>
      </c>
      <c r="F20" s="33">
        <f>F21+F22</f>
        <v>0</v>
      </c>
      <c r="G20" s="10">
        <f t="shared" si="0"/>
        <v>0</v>
      </c>
      <c r="H20" s="10">
        <f t="shared" si="1"/>
        <v>440000</v>
      </c>
      <c r="I20" s="11">
        <f t="shared" si="2"/>
        <v>0</v>
      </c>
    </row>
    <row r="21" spans="1:10" s="7" customFormat="1" x14ac:dyDescent="0.25">
      <c r="A21" s="31"/>
      <c r="B21" s="9" t="s">
        <v>168</v>
      </c>
      <c r="C21" s="33">
        <v>240000</v>
      </c>
      <c r="D21" s="1"/>
      <c r="E21" s="33">
        <v>0</v>
      </c>
      <c r="F21" s="33">
        <v>0</v>
      </c>
      <c r="G21" s="10">
        <f t="shared" si="0"/>
        <v>0</v>
      </c>
      <c r="H21" s="10">
        <f t="shared" si="1"/>
        <v>240000</v>
      </c>
      <c r="I21" s="11">
        <f t="shared" si="2"/>
        <v>0</v>
      </c>
      <c r="J21" s="16"/>
    </row>
    <row r="22" spans="1:10" s="15" customFormat="1" x14ac:dyDescent="0.25">
      <c r="A22" s="31"/>
      <c r="B22" s="9" t="s">
        <v>285</v>
      </c>
      <c r="C22" s="33">
        <v>200000</v>
      </c>
      <c r="D22" s="1"/>
      <c r="E22" s="33">
        <v>0</v>
      </c>
      <c r="F22" s="33">
        <v>0</v>
      </c>
      <c r="G22" s="10">
        <f t="shared" si="0"/>
        <v>0</v>
      </c>
      <c r="H22" s="10">
        <f t="shared" si="1"/>
        <v>200000</v>
      </c>
      <c r="I22" s="11">
        <f t="shared" si="2"/>
        <v>0</v>
      </c>
      <c r="J22" s="14"/>
    </row>
    <row r="23" spans="1:10" x14ac:dyDescent="0.25">
      <c r="A23" s="31" t="s">
        <v>217</v>
      </c>
      <c r="B23" s="32" t="s">
        <v>20</v>
      </c>
      <c r="C23" s="33">
        <f>C24</f>
        <v>280000</v>
      </c>
      <c r="E23" s="33">
        <f t="shared" ref="E23:F24" si="4">E24</f>
        <v>0</v>
      </c>
      <c r="F23" s="33">
        <f t="shared" si="4"/>
        <v>0</v>
      </c>
      <c r="G23" s="10">
        <f t="shared" si="0"/>
        <v>0</v>
      </c>
      <c r="H23" s="10">
        <f t="shared" si="1"/>
        <v>280000</v>
      </c>
      <c r="I23" s="11">
        <f t="shared" si="2"/>
        <v>0</v>
      </c>
    </row>
    <row r="24" spans="1:10" x14ac:dyDescent="0.25">
      <c r="A24" s="31" t="s">
        <v>0</v>
      </c>
      <c r="B24" s="32" t="s">
        <v>218</v>
      </c>
      <c r="C24" s="33">
        <f>C25</f>
        <v>280000</v>
      </c>
      <c r="E24" s="33">
        <f t="shared" si="4"/>
        <v>0</v>
      </c>
      <c r="F24" s="33">
        <f t="shared" si="4"/>
        <v>0</v>
      </c>
      <c r="G24" s="10">
        <f t="shared" si="0"/>
        <v>0</v>
      </c>
      <c r="H24" s="10">
        <f t="shared" si="1"/>
        <v>280000</v>
      </c>
      <c r="I24" s="11">
        <f t="shared" si="2"/>
        <v>0</v>
      </c>
    </row>
    <row r="25" spans="1:10" x14ac:dyDescent="0.25">
      <c r="A25" s="31">
        <v>521211</v>
      </c>
      <c r="B25" s="32" t="s">
        <v>1</v>
      </c>
      <c r="C25" s="33">
        <v>280000</v>
      </c>
      <c r="E25" s="33">
        <f>E26+E28</f>
        <v>0</v>
      </c>
      <c r="F25" s="33">
        <f>F26+F28</f>
        <v>0</v>
      </c>
      <c r="G25" s="10">
        <f t="shared" si="0"/>
        <v>0</v>
      </c>
      <c r="H25" s="10">
        <f t="shared" si="1"/>
        <v>280000</v>
      </c>
      <c r="I25" s="11">
        <f t="shared" si="2"/>
        <v>0</v>
      </c>
    </row>
    <row r="26" spans="1:10" x14ac:dyDescent="0.25">
      <c r="A26" s="31"/>
      <c r="B26" s="32" t="s">
        <v>286</v>
      </c>
      <c r="C26" s="33">
        <f>C27</f>
        <v>80000</v>
      </c>
      <c r="E26" s="33">
        <f>E27</f>
        <v>0</v>
      </c>
      <c r="F26" s="33">
        <v>0</v>
      </c>
      <c r="G26" s="10">
        <f t="shared" si="0"/>
        <v>0</v>
      </c>
      <c r="H26" s="10">
        <f t="shared" si="1"/>
        <v>80000</v>
      </c>
      <c r="I26" s="11">
        <f t="shared" si="2"/>
        <v>0</v>
      </c>
    </row>
    <row r="27" spans="1:10" s="7" customFormat="1" x14ac:dyDescent="0.25">
      <c r="A27" s="31"/>
      <c r="B27" s="9" t="s">
        <v>168</v>
      </c>
      <c r="C27" s="33">
        <v>80000</v>
      </c>
      <c r="D27" s="1"/>
      <c r="E27" s="33">
        <v>0</v>
      </c>
      <c r="F27" s="33">
        <v>0</v>
      </c>
      <c r="G27" s="10">
        <f t="shared" si="0"/>
        <v>0</v>
      </c>
      <c r="H27" s="10">
        <f t="shared" si="1"/>
        <v>80000</v>
      </c>
      <c r="I27" s="11">
        <f t="shared" si="2"/>
        <v>0</v>
      </c>
      <c r="J27" s="16"/>
    </row>
    <row r="28" spans="1:10" s="7" customFormat="1" x14ac:dyDescent="0.25">
      <c r="A28" s="31"/>
      <c r="B28" s="32" t="s">
        <v>287</v>
      </c>
      <c r="C28" s="33">
        <f>C29</f>
        <v>200000</v>
      </c>
      <c r="D28" s="1"/>
      <c r="E28" s="33">
        <f>E29</f>
        <v>0</v>
      </c>
      <c r="F28" s="33">
        <v>0</v>
      </c>
      <c r="G28" s="10">
        <f t="shared" si="0"/>
        <v>0</v>
      </c>
      <c r="H28" s="10">
        <f t="shared" si="1"/>
        <v>200000</v>
      </c>
      <c r="I28" s="11">
        <f t="shared" si="2"/>
        <v>0</v>
      </c>
      <c r="J28" s="16"/>
    </row>
    <row r="29" spans="1:10" s="15" customFormat="1" x14ac:dyDescent="0.25">
      <c r="A29" s="31"/>
      <c r="B29" s="9" t="s">
        <v>283</v>
      </c>
      <c r="C29" s="33">
        <v>200000</v>
      </c>
      <c r="D29" s="1"/>
      <c r="E29" s="33">
        <v>0</v>
      </c>
      <c r="F29" s="33">
        <v>0</v>
      </c>
      <c r="G29" s="10">
        <f t="shared" si="0"/>
        <v>0</v>
      </c>
      <c r="H29" s="10">
        <f t="shared" si="1"/>
        <v>200000</v>
      </c>
      <c r="I29" s="11">
        <f t="shared" si="2"/>
        <v>0</v>
      </c>
      <c r="J29" s="14"/>
    </row>
    <row r="30" spans="1:10" x14ac:dyDescent="0.25">
      <c r="A30" s="31" t="s">
        <v>194</v>
      </c>
      <c r="B30" s="32" t="s">
        <v>21</v>
      </c>
      <c r="C30" s="33">
        <f>C31</f>
        <v>70542000</v>
      </c>
      <c r="E30" s="33">
        <v>0</v>
      </c>
      <c r="F30" s="33">
        <v>0</v>
      </c>
      <c r="G30" s="10">
        <f t="shared" si="0"/>
        <v>0</v>
      </c>
      <c r="H30" s="10">
        <f t="shared" si="1"/>
        <v>70542000</v>
      </c>
      <c r="I30" s="11">
        <f t="shared" si="2"/>
        <v>0</v>
      </c>
    </row>
    <row r="31" spans="1:10" x14ac:dyDescent="0.25">
      <c r="A31" s="31" t="s">
        <v>216</v>
      </c>
      <c r="B31" s="32" t="s">
        <v>22</v>
      </c>
      <c r="C31" s="33">
        <f>C32+C43+C65</f>
        <v>70542000</v>
      </c>
      <c r="E31" s="33">
        <v>0</v>
      </c>
      <c r="F31" s="33">
        <v>0</v>
      </c>
      <c r="G31" s="10">
        <f t="shared" si="0"/>
        <v>0</v>
      </c>
      <c r="H31" s="10">
        <f t="shared" si="1"/>
        <v>70542000</v>
      </c>
      <c r="I31" s="11">
        <f t="shared" si="2"/>
        <v>0</v>
      </c>
    </row>
    <row r="32" spans="1:10" x14ac:dyDescent="0.25">
      <c r="A32" s="31" t="s">
        <v>0</v>
      </c>
      <c r="B32" s="32" t="s">
        <v>23</v>
      </c>
      <c r="C32" s="33">
        <f>C33</f>
        <v>16592000</v>
      </c>
      <c r="E32" s="33">
        <v>0</v>
      </c>
      <c r="F32" s="33">
        <v>0</v>
      </c>
      <c r="G32" s="10">
        <f t="shared" si="0"/>
        <v>0</v>
      </c>
      <c r="H32" s="10">
        <f t="shared" si="1"/>
        <v>16592000</v>
      </c>
      <c r="I32" s="11">
        <f t="shared" si="2"/>
        <v>0</v>
      </c>
    </row>
    <row r="33" spans="1:10" x14ac:dyDescent="0.25">
      <c r="A33" s="31">
        <v>521211</v>
      </c>
      <c r="B33" s="32" t="s">
        <v>1</v>
      </c>
      <c r="C33" s="33">
        <f>C34+C36+C41</f>
        <v>16592000</v>
      </c>
      <c r="E33" s="33">
        <v>0</v>
      </c>
      <c r="F33" s="33">
        <v>0</v>
      </c>
      <c r="G33" s="10">
        <f t="shared" si="0"/>
        <v>0</v>
      </c>
      <c r="H33" s="10">
        <f t="shared" si="1"/>
        <v>16592000</v>
      </c>
      <c r="I33" s="11">
        <f t="shared" si="2"/>
        <v>0</v>
      </c>
    </row>
    <row r="34" spans="1:10" x14ac:dyDescent="0.25">
      <c r="A34" s="31"/>
      <c r="B34" s="32" t="s">
        <v>288</v>
      </c>
      <c r="C34" s="33">
        <f>C35</f>
        <v>492000</v>
      </c>
      <c r="E34" s="33">
        <v>0</v>
      </c>
      <c r="F34" s="33">
        <v>0</v>
      </c>
      <c r="G34" s="10">
        <f t="shared" si="0"/>
        <v>0</v>
      </c>
      <c r="H34" s="10">
        <f t="shared" si="1"/>
        <v>492000</v>
      </c>
      <c r="I34" s="11">
        <f t="shared" si="2"/>
        <v>0</v>
      </c>
    </row>
    <row r="35" spans="1:10" x14ac:dyDescent="0.25">
      <c r="A35" s="31"/>
      <c r="B35" s="9" t="s">
        <v>168</v>
      </c>
      <c r="C35" s="33">
        <v>492000</v>
      </c>
      <c r="E35" s="33">
        <v>0</v>
      </c>
      <c r="F35" s="33">
        <v>0</v>
      </c>
      <c r="G35" s="10">
        <f t="shared" si="0"/>
        <v>0</v>
      </c>
      <c r="H35" s="10">
        <f t="shared" si="1"/>
        <v>492000</v>
      </c>
      <c r="I35" s="11">
        <f t="shared" si="2"/>
        <v>0</v>
      </c>
    </row>
    <row r="36" spans="1:10" x14ac:dyDescent="0.25">
      <c r="A36" s="31"/>
      <c r="B36" s="32" t="s">
        <v>289</v>
      </c>
      <c r="C36" s="33">
        <f>SUM(C37:C40)</f>
        <v>15900000</v>
      </c>
      <c r="E36" s="33">
        <v>0</v>
      </c>
      <c r="F36" s="33">
        <v>0</v>
      </c>
      <c r="G36" s="10">
        <f t="shared" si="0"/>
        <v>0</v>
      </c>
      <c r="H36" s="10">
        <f t="shared" si="1"/>
        <v>15900000</v>
      </c>
      <c r="I36" s="11">
        <f t="shared" si="2"/>
        <v>0</v>
      </c>
    </row>
    <row r="37" spans="1:10" x14ac:dyDescent="0.25">
      <c r="A37" s="31"/>
      <c r="B37" s="9" t="s">
        <v>290</v>
      </c>
      <c r="C37" s="33">
        <v>2550000</v>
      </c>
      <c r="E37" s="33">
        <v>0</v>
      </c>
      <c r="F37" s="33">
        <v>0</v>
      </c>
      <c r="G37" s="10">
        <f t="shared" si="0"/>
        <v>0</v>
      </c>
      <c r="H37" s="10">
        <f t="shared" si="1"/>
        <v>2550000</v>
      </c>
      <c r="I37" s="11">
        <f t="shared" si="2"/>
        <v>0</v>
      </c>
    </row>
    <row r="38" spans="1:10" x14ac:dyDescent="0.25">
      <c r="A38" s="31"/>
      <c r="B38" s="9" t="s">
        <v>291</v>
      </c>
      <c r="C38" s="33">
        <v>4500000</v>
      </c>
      <c r="E38" s="33">
        <v>0</v>
      </c>
      <c r="F38" s="33">
        <v>0</v>
      </c>
      <c r="G38" s="10">
        <f t="shared" si="0"/>
        <v>0</v>
      </c>
      <c r="H38" s="10">
        <f t="shared" si="1"/>
        <v>4500000</v>
      </c>
      <c r="I38" s="11">
        <f t="shared" si="2"/>
        <v>0</v>
      </c>
    </row>
    <row r="39" spans="1:10" x14ac:dyDescent="0.25">
      <c r="A39" s="31"/>
      <c r="B39" s="9" t="s">
        <v>292</v>
      </c>
      <c r="C39" s="33">
        <v>6750000</v>
      </c>
      <c r="E39" s="33">
        <v>0</v>
      </c>
      <c r="F39" s="33">
        <v>0</v>
      </c>
      <c r="G39" s="10">
        <f t="shared" si="0"/>
        <v>0</v>
      </c>
      <c r="H39" s="10">
        <f t="shared" si="1"/>
        <v>6750000</v>
      </c>
      <c r="I39" s="11">
        <f t="shared" si="2"/>
        <v>0</v>
      </c>
    </row>
    <row r="40" spans="1:10" s="15" customFormat="1" x14ac:dyDescent="0.25">
      <c r="A40" s="31"/>
      <c r="B40" s="9" t="s">
        <v>293</v>
      </c>
      <c r="C40" s="33">
        <v>2100000</v>
      </c>
      <c r="D40" s="1"/>
      <c r="E40" s="33">
        <v>0</v>
      </c>
      <c r="F40" s="33">
        <v>0</v>
      </c>
      <c r="G40" s="10">
        <f t="shared" si="0"/>
        <v>0</v>
      </c>
      <c r="H40" s="10">
        <f t="shared" si="1"/>
        <v>2100000</v>
      </c>
      <c r="I40" s="11">
        <f t="shared" si="2"/>
        <v>0</v>
      </c>
      <c r="J40" s="14"/>
    </row>
    <row r="41" spans="1:10" x14ac:dyDescent="0.25">
      <c r="A41" s="31"/>
      <c r="B41" s="32" t="s">
        <v>294</v>
      </c>
      <c r="C41" s="33">
        <f>C42</f>
        <v>200000</v>
      </c>
      <c r="E41" s="33">
        <v>0</v>
      </c>
      <c r="F41" s="33">
        <v>0</v>
      </c>
      <c r="G41" s="10">
        <f t="shared" si="0"/>
        <v>0</v>
      </c>
      <c r="H41" s="10">
        <f t="shared" si="1"/>
        <v>200000</v>
      </c>
      <c r="I41" s="11">
        <f t="shared" si="2"/>
        <v>0</v>
      </c>
    </row>
    <row r="42" spans="1:10" x14ac:dyDescent="0.25">
      <c r="A42" s="31"/>
      <c r="B42" s="9" t="s">
        <v>283</v>
      </c>
      <c r="C42" s="33">
        <v>200000</v>
      </c>
      <c r="E42" s="33">
        <v>0</v>
      </c>
      <c r="F42" s="33">
        <v>0</v>
      </c>
      <c r="G42" s="10">
        <f t="shared" si="0"/>
        <v>0</v>
      </c>
      <c r="H42" s="10">
        <f t="shared" si="1"/>
        <v>200000</v>
      </c>
      <c r="I42" s="11">
        <f t="shared" si="2"/>
        <v>0</v>
      </c>
    </row>
    <row r="43" spans="1:10" x14ac:dyDescent="0.25">
      <c r="A43" s="31" t="s">
        <v>11</v>
      </c>
      <c r="B43" s="32" t="s">
        <v>24</v>
      </c>
      <c r="C43" s="33">
        <f>C44+C49+C57+C59+C61</f>
        <v>26150000</v>
      </c>
      <c r="E43" s="33">
        <v>0</v>
      </c>
      <c r="F43" s="33">
        <v>0</v>
      </c>
      <c r="G43" s="10">
        <f t="shared" si="0"/>
        <v>0</v>
      </c>
      <c r="H43" s="10">
        <f t="shared" si="1"/>
        <v>26150000</v>
      </c>
      <c r="I43" s="11">
        <f t="shared" si="2"/>
        <v>0</v>
      </c>
    </row>
    <row r="44" spans="1:10" x14ac:dyDescent="0.25">
      <c r="A44" s="31">
        <v>521119</v>
      </c>
      <c r="B44" s="32" t="s">
        <v>12</v>
      </c>
      <c r="C44" s="33">
        <f>C45</f>
        <v>6200000</v>
      </c>
      <c r="E44" s="33">
        <v>0</v>
      </c>
      <c r="F44" s="33">
        <v>0</v>
      </c>
      <c r="G44" s="10">
        <f t="shared" si="0"/>
        <v>0</v>
      </c>
      <c r="H44" s="10">
        <f t="shared" si="1"/>
        <v>6200000</v>
      </c>
      <c r="I44" s="11">
        <f t="shared" si="2"/>
        <v>0</v>
      </c>
    </row>
    <row r="45" spans="1:10" x14ac:dyDescent="0.25">
      <c r="A45" s="31"/>
      <c r="B45" s="32" t="s">
        <v>295</v>
      </c>
      <c r="C45" s="33">
        <f>SUM(C46:C48)</f>
        <v>6200000</v>
      </c>
      <c r="E45" s="33">
        <v>0</v>
      </c>
      <c r="F45" s="33">
        <v>0</v>
      </c>
      <c r="G45" s="10">
        <f t="shared" si="0"/>
        <v>0</v>
      </c>
      <c r="H45" s="10">
        <f t="shared" si="1"/>
        <v>6200000</v>
      </c>
      <c r="I45" s="11">
        <f t="shared" si="2"/>
        <v>0</v>
      </c>
    </row>
    <row r="46" spans="1:10" x14ac:dyDescent="0.25">
      <c r="A46" s="31"/>
      <c r="B46" s="9" t="s">
        <v>313</v>
      </c>
      <c r="C46" s="33">
        <v>2600000</v>
      </c>
      <c r="E46" s="33">
        <v>0</v>
      </c>
      <c r="F46" s="33">
        <v>0</v>
      </c>
      <c r="G46" s="10">
        <f t="shared" si="0"/>
        <v>0</v>
      </c>
      <c r="H46" s="10">
        <f t="shared" si="1"/>
        <v>2600000</v>
      </c>
      <c r="I46" s="11">
        <f t="shared" si="2"/>
        <v>0</v>
      </c>
    </row>
    <row r="47" spans="1:10" x14ac:dyDescent="0.25">
      <c r="A47" s="31"/>
      <c r="B47" s="9" t="s">
        <v>314</v>
      </c>
      <c r="C47" s="33">
        <v>2000000</v>
      </c>
      <c r="E47" s="33">
        <v>0</v>
      </c>
      <c r="F47" s="33">
        <v>0</v>
      </c>
      <c r="G47" s="10">
        <f t="shared" si="0"/>
        <v>0</v>
      </c>
      <c r="H47" s="10">
        <f t="shared" si="1"/>
        <v>2000000</v>
      </c>
      <c r="I47" s="11">
        <f t="shared" si="2"/>
        <v>0</v>
      </c>
    </row>
    <row r="48" spans="1:10" x14ac:dyDescent="0.25">
      <c r="A48" s="31"/>
      <c r="B48" s="9" t="s">
        <v>315</v>
      </c>
      <c r="C48" s="33">
        <v>1600000</v>
      </c>
      <c r="E48" s="33">
        <v>0</v>
      </c>
      <c r="F48" s="33">
        <v>0</v>
      </c>
      <c r="G48" s="10">
        <f t="shared" si="0"/>
        <v>0</v>
      </c>
      <c r="H48" s="10">
        <f t="shared" si="1"/>
        <v>1600000</v>
      </c>
      <c r="I48" s="11">
        <f t="shared" si="2"/>
        <v>0</v>
      </c>
    </row>
    <row r="49" spans="1:9" x14ac:dyDescent="0.25">
      <c r="A49" s="31">
        <v>521211</v>
      </c>
      <c r="B49" s="32" t="s">
        <v>1</v>
      </c>
      <c r="C49" s="33">
        <f>C50</f>
        <v>8650000</v>
      </c>
      <c r="E49" s="33">
        <v>0</v>
      </c>
      <c r="F49" s="33">
        <v>0</v>
      </c>
      <c r="G49" s="10">
        <f t="shared" si="0"/>
        <v>0</v>
      </c>
      <c r="H49" s="10">
        <f t="shared" si="1"/>
        <v>8650000</v>
      </c>
      <c r="I49" s="11">
        <f t="shared" si="2"/>
        <v>0</v>
      </c>
    </row>
    <row r="50" spans="1:9" x14ac:dyDescent="0.25">
      <c r="A50" s="31"/>
      <c r="B50" s="32" t="s">
        <v>296</v>
      </c>
      <c r="C50" s="33">
        <f>SUM(C51:C56)</f>
        <v>8650000</v>
      </c>
      <c r="E50" s="33">
        <v>0</v>
      </c>
      <c r="F50" s="33">
        <v>0</v>
      </c>
      <c r="G50" s="10">
        <f t="shared" si="0"/>
        <v>0</v>
      </c>
      <c r="H50" s="10">
        <f t="shared" si="1"/>
        <v>8650000</v>
      </c>
      <c r="I50" s="11">
        <f t="shared" si="2"/>
        <v>0</v>
      </c>
    </row>
    <row r="51" spans="1:9" x14ac:dyDescent="0.25">
      <c r="A51" s="31"/>
      <c r="B51" s="9" t="s">
        <v>297</v>
      </c>
      <c r="C51" s="33">
        <v>850000</v>
      </c>
      <c r="E51" s="33">
        <v>0</v>
      </c>
      <c r="F51" s="33">
        <v>0</v>
      </c>
      <c r="G51" s="10">
        <f t="shared" si="0"/>
        <v>0</v>
      </c>
      <c r="H51" s="10">
        <f t="shared" si="1"/>
        <v>850000</v>
      </c>
      <c r="I51" s="11">
        <f t="shared" si="2"/>
        <v>0</v>
      </c>
    </row>
    <row r="52" spans="1:9" x14ac:dyDescent="0.25">
      <c r="A52" s="31"/>
      <c r="B52" s="9" t="s">
        <v>316</v>
      </c>
      <c r="C52" s="33">
        <v>3600000</v>
      </c>
      <c r="E52" s="33">
        <v>0</v>
      </c>
      <c r="F52" s="33">
        <v>0</v>
      </c>
      <c r="G52" s="10">
        <f t="shared" si="0"/>
        <v>0</v>
      </c>
      <c r="H52" s="10">
        <f t="shared" si="1"/>
        <v>3600000</v>
      </c>
      <c r="I52" s="11">
        <f t="shared" si="2"/>
        <v>0</v>
      </c>
    </row>
    <row r="53" spans="1:9" x14ac:dyDescent="0.25">
      <c r="A53" s="31"/>
      <c r="B53" s="9" t="s">
        <v>298</v>
      </c>
      <c r="C53" s="33">
        <v>2000000</v>
      </c>
      <c r="E53" s="33">
        <v>0</v>
      </c>
      <c r="F53" s="33">
        <v>0</v>
      </c>
      <c r="G53" s="10">
        <f t="shared" si="0"/>
        <v>0</v>
      </c>
      <c r="H53" s="10">
        <f t="shared" si="1"/>
        <v>2000000</v>
      </c>
      <c r="I53" s="11">
        <f t="shared" si="2"/>
        <v>0</v>
      </c>
    </row>
    <row r="54" spans="1:9" x14ac:dyDescent="0.25">
      <c r="A54" s="31"/>
      <c r="B54" s="9" t="s">
        <v>299</v>
      </c>
      <c r="C54" s="33">
        <v>1500000</v>
      </c>
      <c r="E54" s="33">
        <v>0</v>
      </c>
      <c r="F54" s="33">
        <v>0</v>
      </c>
      <c r="G54" s="10">
        <f t="shared" si="0"/>
        <v>0</v>
      </c>
      <c r="H54" s="10">
        <f t="shared" si="1"/>
        <v>1500000</v>
      </c>
      <c r="I54" s="11">
        <f t="shared" si="2"/>
        <v>0</v>
      </c>
    </row>
    <row r="55" spans="1:9" x14ac:dyDescent="0.25">
      <c r="A55" s="31"/>
      <c r="B55" s="9" t="s">
        <v>168</v>
      </c>
      <c r="C55" s="33">
        <v>200000</v>
      </c>
      <c r="E55" s="33">
        <v>0</v>
      </c>
      <c r="F55" s="33">
        <v>0</v>
      </c>
      <c r="G55" s="10">
        <f t="shared" si="0"/>
        <v>0</v>
      </c>
      <c r="H55" s="10">
        <f t="shared" si="1"/>
        <v>200000</v>
      </c>
      <c r="I55" s="11">
        <f t="shared" si="2"/>
        <v>0</v>
      </c>
    </row>
    <row r="56" spans="1:9" x14ac:dyDescent="0.25">
      <c r="A56" s="31"/>
      <c r="B56" s="9" t="s">
        <v>283</v>
      </c>
      <c r="C56" s="33">
        <v>500000</v>
      </c>
      <c r="E56" s="33">
        <v>0</v>
      </c>
      <c r="F56" s="33">
        <v>0</v>
      </c>
      <c r="G56" s="10">
        <f t="shared" si="0"/>
        <v>0</v>
      </c>
      <c r="H56" s="10">
        <f t="shared" si="1"/>
        <v>500000</v>
      </c>
      <c r="I56" s="11">
        <f t="shared" si="2"/>
        <v>0</v>
      </c>
    </row>
    <row r="57" spans="1:9" x14ac:dyDescent="0.25">
      <c r="A57" s="31">
        <v>522151</v>
      </c>
      <c r="B57" s="32" t="s">
        <v>34</v>
      </c>
      <c r="C57" s="33">
        <f>C58</f>
        <v>1200000</v>
      </c>
      <c r="E57" s="33">
        <v>0</v>
      </c>
      <c r="F57" s="33">
        <v>0</v>
      </c>
      <c r="G57" s="10">
        <f t="shared" si="0"/>
        <v>0</v>
      </c>
      <c r="H57" s="10">
        <f t="shared" si="1"/>
        <v>1200000</v>
      </c>
      <c r="I57" s="11">
        <f t="shared" si="2"/>
        <v>0</v>
      </c>
    </row>
    <row r="58" spans="1:9" x14ac:dyDescent="0.25">
      <c r="A58" s="31"/>
      <c r="B58" s="9" t="s">
        <v>455</v>
      </c>
      <c r="C58" s="33">
        <v>1200000</v>
      </c>
      <c r="E58" s="33">
        <v>0</v>
      </c>
      <c r="F58" s="33">
        <v>0</v>
      </c>
      <c r="G58" s="10">
        <f t="shared" si="0"/>
        <v>0</v>
      </c>
      <c r="H58" s="10">
        <f t="shared" si="1"/>
        <v>1200000</v>
      </c>
      <c r="I58" s="11">
        <f t="shared" si="2"/>
        <v>0</v>
      </c>
    </row>
    <row r="59" spans="1:9" x14ac:dyDescent="0.25">
      <c r="A59" s="31">
        <v>522191</v>
      </c>
      <c r="B59" s="32" t="s">
        <v>219</v>
      </c>
      <c r="C59" s="33">
        <f>C60</f>
        <v>6000000</v>
      </c>
      <c r="E59" s="33">
        <v>0</v>
      </c>
      <c r="F59" s="33">
        <v>0</v>
      </c>
      <c r="G59" s="10">
        <f t="shared" si="0"/>
        <v>0</v>
      </c>
      <c r="H59" s="10">
        <f t="shared" si="1"/>
        <v>6000000</v>
      </c>
      <c r="I59" s="11">
        <f t="shared" si="2"/>
        <v>0</v>
      </c>
    </row>
    <row r="60" spans="1:9" x14ac:dyDescent="0.25">
      <c r="A60" s="31"/>
      <c r="B60" s="9" t="s">
        <v>428</v>
      </c>
      <c r="C60" s="33">
        <v>6000000</v>
      </c>
      <c r="E60" s="33">
        <v>0</v>
      </c>
      <c r="F60" s="33">
        <v>0</v>
      </c>
      <c r="G60" s="10">
        <f t="shared" si="0"/>
        <v>0</v>
      </c>
      <c r="H60" s="10">
        <f t="shared" si="1"/>
        <v>6000000</v>
      </c>
      <c r="I60" s="11">
        <f t="shared" si="2"/>
        <v>0</v>
      </c>
    </row>
    <row r="61" spans="1:9" x14ac:dyDescent="0.25">
      <c r="A61" s="31">
        <v>524119</v>
      </c>
      <c r="B61" s="32" t="s">
        <v>220</v>
      </c>
      <c r="C61" s="33">
        <f>SUM(C62:C64)</f>
        <v>4100000</v>
      </c>
      <c r="E61" s="33">
        <v>0</v>
      </c>
      <c r="F61" s="33">
        <v>0</v>
      </c>
      <c r="G61" s="10">
        <f t="shared" si="0"/>
        <v>0</v>
      </c>
      <c r="H61" s="10">
        <f t="shared" si="1"/>
        <v>4100000</v>
      </c>
      <c r="I61" s="11">
        <f t="shared" si="2"/>
        <v>0</v>
      </c>
    </row>
    <row r="62" spans="1:9" x14ac:dyDescent="0.25">
      <c r="A62" s="31"/>
      <c r="B62" s="9" t="s">
        <v>317</v>
      </c>
      <c r="C62" s="33">
        <v>1600000</v>
      </c>
      <c r="E62" s="33">
        <v>0</v>
      </c>
      <c r="F62" s="33">
        <v>0</v>
      </c>
      <c r="G62" s="10">
        <f t="shared" si="0"/>
        <v>0</v>
      </c>
      <c r="H62" s="10">
        <f t="shared" si="1"/>
        <v>1600000</v>
      </c>
      <c r="I62" s="11">
        <f t="shared" si="2"/>
        <v>0</v>
      </c>
    </row>
    <row r="63" spans="1:9" x14ac:dyDescent="0.25">
      <c r="A63" s="31"/>
      <c r="B63" s="9" t="s">
        <v>472</v>
      </c>
      <c r="C63" s="33">
        <v>1500000</v>
      </c>
      <c r="E63" s="33">
        <v>0</v>
      </c>
      <c r="F63" s="33">
        <v>0</v>
      </c>
      <c r="G63" s="10">
        <f t="shared" ref="G63:G116" si="5">SUM(D63:F63)</f>
        <v>0</v>
      </c>
      <c r="H63" s="10">
        <f t="shared" ref="H63:H116" si="6">C63-G63</f>
        <v>1500000</v>
      </c>
      <c r="I63" s="11">
        <f t="shared" ref="I63:I116" si="7">G63/C63</f>
        <v>0</v>
      </c>
    </row>
    <row r="64" spans="1:9" x14ac:dyDescent="0.25">
      <c r="A64" s="31"/>
      <c r="B64" s="9" t="s">
        <v>318</v>
      </c>
      <c r="C64" s="33">
        <v>1000000</v>
      </c>
      <c r="E64" s="33">
        <v>0</v>
      </c>
      <c r="F64" s="33">
        <v>0</v>
      </c>
      <c r="G64" s="10">
        <f t="shared" si="5"/>
        <v>0</v>
      </c>
      <c r="H64" s="10">
        <f t="shared" si="6"/>
        <v>1000000</v>
      </c>
      <c r="I64" s="11">
        <f t="shared" si="7"/>
        <v>0</v>
      </c>
    </row>
    <row r="65" spans="1:10" x14ac:dyDescent="0.25">
      <c r="A65" s="31" t="s">
        <v>10</v>
      </c>
      <c r="B65" s="32" t="s">
        <v>25</v>
      </c>
      <c r="C65" s="33">
        <f>C66+C71+C79+C81</f>
        <v>27800000</v>
      </c>
      <c r="E65" s="33">
        <v>0</v>
      </c>
      <c r="F65" s="33">
        <v>0</v>
      </c>
      <c r="G65" s="10">
        <f t="shared" si="5"/>
        <v>0</v>
      </c>
      <c r="H65" s="10">
        <f t="shared" si="6"/>
        <v>27800000</v>
      </c>
      <c r="I65" s="11">
        <f t="shared" si="7"/>
        <v>0</v>
      </c>
    </row>
    <row r="66" spans="1:10" x14ac:dyDescent="0.25">
      <c r="A66" s="31">
        <v>521119</v>
      </c>
      <c r="B66" s="32" t="s">
        <v>12</v>
      </c>
      <c r="C66" s="33">
        <f>C67</f>
        <v>6200000</v>
      </c>
      <c r="E66" s="33">
        <v>0</v>
      </c>
      <c r="F66" s="33">
        <v>0</v>
      </c>
      <c r="G66" s="10">
        <f t="shared" si="5"/>
        <v>0</v>
      </c>
      <c r="H66" s="10">
        <f t="shared" si="6"/>
        <v>6200000</v>
      </c>
      <c r="I66" s="11">
        <f t="shared" si="7"/>
        <v>0</v>
      </c>
    </row>
    <row r="67" spans="1:10" x14ac:dyDescent="0.25">
      <c r="A67" s="31"/>
      <c r="B67" s="32" t="s">
        <v>295</v>
      </c>
      <c r="C67" s="33">
        <f>SUM(C68:C70)</f>
        <v>6200000</v>
      </c>
      <c r="E67" s="33">
        <v>0</v>
      </c>
      <c r="F67" s="33">
        <v>0</v>
      </c>
      <c r="G67" s="10">
        <f t="shared" si="5"/>
        <v>0</v>
      </c>
      <c r="H67" s="10">
        <f t="shared" si="6"/>
        <v>6200000</v>
      </c>
      <c r="I67" s="11">
        <f t="shared" si="7"/>
        <v>0</v>
      </c>
    </row>
    <row r="68" spans="1:10" x14ac:dyDescent="0.25">
      <c r="A68" s="31"/>
      <c r="B68" s="9" t="s">
        <v>319</v>
      </c>
      <c r="C68" s="33">
        <v>2600000</v>
      </c>
      <c r="E68" s="33">
        <v>0</v>
      </c>
      <c r="F68" s="33">
        <v>0</v>
      </c>
      <c r="G68" s="10">
        <f t="shared" si="5"/>
        <v>0</v>
      </c>
      <c r="H68" s="10">
        <f t="shared" si="6"/>
        <v>2600000</v>
      </c>
      <c r="I68" s="11">
        <f t="shared" si="7"/>
        <v>0</v>
      </c>
    </row>
    <row r="69" spans="1:10" x14ac:dyDescent="0.25">
      <c r="A69" s="31"/>
      <c r="B69" s="9" t="s">
        <v>320</v>
      </c>
      <c r="C69" s="33">
        <v>2000000</v>
      </c>
      <c r="E69" s="33">
        <v>0</v>
      </c>
      <c r="F69" s="33">
        <v>0</v>
      </c>
      <c r="G69" s="10">
        <f t="shared" si="5"/>
        <v>0</v>
      </c>
      <c r="H69" s="10">
        <f t="shared" si="6"/>
        <v>2000000</v>
      </c>
      <c r="I69" s="11">
        <f t="shared" si="7"/>
        <v>0</v>
      </c>
    </row>
    <row r="70" spans="1:10" x14ac:dyDescent="0.25">
      <c r="A70" s="31"/>
      <c r="B70" s="9" t="s">
        <v>321</v>
      </c>
      <c r="C70" s="33">
        <v>1600000</v>
      </c>
      <c r="E70" s="33">
        <v>0</v>
      </c>
      <c r="F70" s="33">
        <v>0</v>
      </c>
      <c r="G70" s="10">
        <f t="shared" si="5"/>
        <v>0</v>
      </c>
      <c r="H70" s="10">
        <f t="shared" si="6"/>
        <v>1600000</v>
      </c>
      <c r="I70" s="11">
        <f t="shared" si="7"/>
        <v>0</v>
      </c>
    </row>
    <row r="71" spans="1:10" x14ac:dyDescent="0.25">
      <c r="A71" s="31">
        <v>521211</v>
      </c>
      <c r="B71" s="32" t="s">
        <v>1</v>
      </c>
      <c r="C71" s="33">
        <f>C72</f>
        <v>8050000</v>
      </c>
      <c r="E71" s="33">
        <v>0</v>
      </c>
      <c r="F71" s="33">
        <v>0</v>
      </c>
      <c r="G71" s="10">
        <f t="shared" si="5"/>
        <v>0</v>
      </c>
      <c r="H71" s="10">
        <f t="shared" si="6"/>
        <v>8050000</v>
      </c>
      <c r="I71" s="11">
        <f t="shared" si="7"/>
        <v>0</v>
      </c>
    </row>
    <row r="72" spans="1:10" x14ac:dyDescent="0.25">
      <c r="A72" s="31"/>
      <c r="B72" s="32" t="s">
        <v>296</v>
      </c>
      <c r="C72" s="33">
        <f>SUM(C73:C78)</f>
        <v>8050000</v>
      </c>
      <c r="E72" s="33">
        <v>0</v>
      </c>
      <c r="F72" s="33">
        <v>0</v>
      </c>
      <c r="G72" s="10">
        <f t="shared" si="5"/>
        <v>0</v>
      </c>
      <c r="H72" s="10">
        <f t="shared" si="6"/>
        <v>8050000</v>
      </c>
      <c r="I72" s="11">
        <f t="shared" si="7"/>
        <v>0</v>
      </c>
    </row>
    <row r="73" spans="1:10" x14ac:dyDescent="0.25">
      <c r="A73" s="31"/>
      <c r="B73" s="9" t="s">
        <v>297</v>
      </c>
      <c r="C73" s="33">
        <v>850000</v>
      </c>
      <c r="E73" s="33">
        <v>0</v>
      </c>
      <c r="F73" s="33">
        <v>0</v>
      </c>
      <c r="G73" s="10">
        <f t="shared" si="5"/>
        <v>0</v>
      </c>
      <c r="H73" s="10">
        <f t="shared" si="6"/>
        <v>850000</v>
      </c>
      <c r="I73" s="11">
        <f t="shared" si="7"/>
        <v>0</v>
      </c>
    </row>
    <row r="74" spans="1:10" x14ac:dyDescent="0.25">
      <c r="A74" s="31"/>
      <c r="B74" s="9" t="s">
        <v>316</v>
      </c>
      <c r="C74" s="33">
        <v>3000000</v>
      </c>
      <c r="E74" s="33">
        <v>0</v>
      </c>
      <c r="F74" s="33">
        <v>0</v>
      </c>
      <c r="G74" s="10">
        <f t="shared" si="5"/>
        <v>0</v>
      </c>
      <c r="H74" s="10">
        <f t="shared" si="6"/>
        <v>3000000</v>
      </c>
      <c r="I74" s="11">
        <f t="shared" si="7"/>
        <v>0</v>
      </c>
    </row>
    <row r="75" spans="1:10" x14ac:dyDescent="0.25">
      <c r="A75" s="31"/>
      <c r="B75" s="9" t="s">
        <v>298</v>
      </c>
      <c r="C75" s="33">
        <v>2000000</v>
      </c>
      <c r="E75" s="33">
        <v>0</v>
      </c>
      <c r="F75" s="33">
        <v>0</v>
      </c>
      <c r="G75" s="10">
        <f t="shared" si="5"/>
        <v>0</v>
      </c>
      <c r="H75" s="10">
        <f t="shared" si="6"/>
        <v>2000000</v>
      </c>
      <c r="I75" s="11">
        <f t="shared" si="7"/>
        <v>0</v>
      </c>
    </row>
    <row r="76" spans="1:10" x14ac:dyDescent="0.25">
      <c r="A76" s="31"/>
      <c r="B76" s="9" t="s">
        <v>299</v>
      </c>
      <c r="C76" s="33">
        <v>1500000</v>
      </c>
      <c r="E76" s="33">
        <v>0</v>
      </c>
      <c r="F76" s="33">
        <v>0</v>
      </c>
      <c r="G76" s="10">
        <f t="shared" si="5"/>
        <v>0</v>
      </c>
      <c r="H76" s="10">
        <f t="shared" si="6"/>
        <v>1500000</v>
      </c>
      <c r="I76" s="11">
        <f t="shared" si="7"/>
        <v>0</v>
      </c>
    </row>
    <row r="77" spans="1:10" x14ac:dyDescent="0.25">
      <c r="A77" s="31"/>
      <c r="B77" s="9" t="s">
        <v>168</v>
      </c>
      <c r="C77" s="33">
        <v>200000</v>
      </c>
      <c r="E77" s="33">
        <v>0</v>
      </c>
      <c r="F77" s="33">
        <v>0</v>
      </c>
      <c r="G77" s="10">
        <f t="shared" si="5"/>
        <v>0</v>
      </c>
      <c r="H77" s="10">
        <f t="shared" si="6"/>
        <v>200000</v>
      </c>
      <c r="I77" s="11">
        <f t="shared" si="7"/>
        <v>0</v>
      </c>
    </row>
    <row r="78" spans="1:10" s="7" customFormat="1" x14ac:dyDescent="0.25">
      <c r="A78" s="31"/>
      <c r="B78" s="9" t="s">
        <v>283</v>
      </c>
      <c r="C78" s="33">
        <v>500000</v>
      </c>
      <c r="D78" s="1"/>
      <c r="E78" s="33">
        <v>0</v>
      </c>
      <c r="F78" s="33">
        <v>0</v>
      </c>
      <c r="G78" s="10">
        <f t="shared" si="5"/>
        <v>0</v>
      </c>
      <c r="H78" s="10">
        <f t="shared" si="6"/>
        <v>500000</v>
      </c>
      <c r="I78" s="11">
        <f t="shared" si="7"/>
        <v>0</v>
      </c>
      <c r="J78" s="16"/>
    </row>
    <row r="79" spans="1:10" s="7" customFormat="1" x14ac:dyDescent="0.25">
      <c r="A79" s="31">
        <v>522191</v>
      </c>
      <c r="B79" s="32" t="s">
        <v>219</v>
      </c>
      <c r="C79" s="33">
        <f>C80</f>
        <v>4050000</v>
      </c>
      <c r="D79" s="1"/>
      <c r="E79" s="33">
        <v>0</v>
      </c>
      <c r="F79" s="33">
        <v>0</v>
      </c>
      <c r="G79" s="10">
        <f t="shared" si="5"/>
        <v>0</v>
      </c>
      <c r="H79" s="10">
        <f t="shared" si="6"/>
        <v>4050000</v>
      </c>
      <c r="I79" s="11">
        <f t="shared" si="7"/>
        <v>0</v>
      </c>
      <c r="J79" s="16"/>
    </row>
    <row r="80" spans="1:10" x14ac:dyDescent="0.25">
      <c r="A80" s="31"/>
      <c r="B80" s="9" t="s">
        <v>429</v>
      </c>
      <c r="C80" s="33">
        <v>4050000</v>
      </c>
      <c r="E80" s="33">
        <v>0</v>
      </c>
      <c r="F80" s="33">
        <v>0</v>
      </c>
      <c r="G80" s="10">
        <f t="shared" si="5"/>
        <v>0</v>
      </c>
      <c r="H80" s="10">
        <f t="shared" si="6"/>
        <v>4050000</v>
      </c>
      <c r="I80" s="11">
        <f t="shared" si="7"/>
        <v>0</v>
      </c>
    </row>
    <row r="81" spans="1:10" x14ac:dyDescent="0.25">
      <c r="A81" s="31">
        <v>524119</v>
      </c>
      <c r="B81" s="32" t="s">
        <v>220</v>
      </c>
      <c r="C81" s="33">
        <f>SUM(C82:C84)</f>
        <v>9500000</v>
      </c>
      <c r="E81" s="33">
        <v>0</v>
      </c>
      <c r="F81" s="33">
        <v>0</v>
      </c>
      <c r="G81" s="10">
        <f t="shared" si="5"/>
        <v>0</v>
      </c>
      <c r="H81" s="10">
        <f t="shared" si="6"/>
        <v>9500000</v>
      </c>
      <c r="I81" s="11">
        <f t="shared" si="7"/>
        <v>0</v>
      </c>
    </row>
    <row r="82" spans="1:10" x14ac:dyDescent="0.25">
      <c r="A82" s="31"/>
      <c r="B82" s="9" t="s">
        <v>322</v>
      </c>
      <c r="C82" s="33">
        <v>7000000</v>
      </c>
      <c r="E82" s="33">
        <v>0</v>
      </c>
      <c r="F82" s="33">
        <v>0</v>
      </c>
      <c r="G82" s="10">
        <f t="shared" si="5"/>
        <v>0</v>
      </c>
      <c r="H82" s="10">
        <f t="shared" si="6"/>
        <v>7000000</v>
      </c>
      <c r="I82" s="11">
        <f t="shared" si="7"/>
        <v>0</v>
      </c>
    </row>
    <row r="83" spans="1:10" x14ac:dyDescent="0.25">
      <c r="A83" s="31"/>
      <c r="B83" s="9" t="s">
        <v>472</v>
      </c>
      <c r="C83" s="33">
        <v>1500000</v>
      </c>
      <c r="E83" s="33">
        <v>0</v>
      </c>
      <c r="F83" s="33">
        <v>0</v>
      </c>
      <c r="G83" s="10">
        <f t="shared" si="5"/>
        <v>0</v>
      </c>
      <c r="H83" s="10">
        <f t="shared" si="6"/>
        <v>1500000</v>
      </c>
      <c r="I83" s="11">
        <f t="shared" si="7"/>
        <v>0</v>
      </c>
    </row>
    <row r="84" spans="1:10" x14ac:dyDescent="0.25">
      <c r="A84" s="31"/>
      <c r="B84" s="9" t="s">
        <v>318</v>
      </c>
      <c r="C84" s="33">
        <v>1000000</v>
      </c>
      <c r="E84" s="33">
        <v>0</v>
      </c>
      <c r="F84" s="33">
        <v>0</v>
      </c>
      <c r="G84" s="10">
        <f t="shared" si="5"/>
        <v>0</v>
      </c>
      <c r="H84" s="10">
        <f t="shared" si="6"/>
        <v>1000000</v>
      </c>
      <c r="I84" s="11">
        <f t="shared" si="7"/>
        <v>0</v>
      </c>
    </row>
    <row r="85" spans="1:10" x14ac:dyDescent="0.25">
      <c r="A85" s="31" t="s">
        <v>193</v>
      </c>
      <c r="B85" s="32" t="s">
        <v>26</v>
      </c>
      <c r="C85" s="33">
        <f>C86</f>
        <v>26950000</v>
      </c>
      <c r="E85" s="33">
        <v>0</v>
      </c>
      <c r="F85" s="33">
        <v>0</v>
      </c>
      <c r="G85" s="10">
        <f t="shared" si="5"/>
        <v>0</v>
      </c>
      <c r="H85" s="10">
        <f t="shared" si="6"/>
        <v>26950000</v>
      </c>
      <c r="I85" s="11">
        <f t="shared" si="7"/>
        <v>0</v>
      </c>
    </row>
    <row r="86" spans="1:10" x14ac:dyDescent="0.25">
      <c r="A86" s="31" t="s">
        <v>221</v>
      </c>
      <c r="B86" s="32" t="s">
        <v>27</v>
      </c>
      <c r="C86" s="33">
        <f>C87+C90+C102</f>
        <v>26950000</v>
      </c>
      <c r="E86" s="33">
        <v>0</v>
      </c>
      <c r="F86" s="33">
        <v>0</v>
      </c>
      <c r="G86" s="10">
        <f t="shared" si="5"/>
        <v>0</v>
      </c>
      <c r="H86" s="10">
        <f t="shared" si="6"/>
        <v>26950000</v>
      </c>
      <c r="I86" s="11">
        <f t="shared" si="7"/>
        <v>0</v>
      </c>
    </row>
    <row r="87" spans="1:10" x14ac:dyDescent="0.25">
      <c r="A87" s="31" t="s">
        <v>0</v>
      </c>
      <c r="B87" s="32" t="s">
        <v>222</v>
      </c>
      <c r="C87" s="33">
        <f>C88</f>
        <v>800000</v>
      </c>
      <c r="E87" s="33">
        <v>0</v>
      </c>
      <c r="F87" s="33">
        <v>0</v>
      </c>
      <c r="G87" s="10">
        <f t="shared" si="5"/>
        <v>0</v>
      </c>
      <c r="H87" s="10">
        <f t="shared" si="6"/>
        <v>800000</v>
      </c>
      <c r="I87" s="11">
        <f t="shared" si="7"/>
        <v>0</v>
      </c>
    </row>
    <row r="88" spans="1:10" x14ac:dyDescent="0.25">
      <c r="A88" s="31">
        <v>521211</v>
      </c>
      <c r="B88" s="32" t="s">
        <v>1</v>
      </c>
      <c r="C88" s="33">
        <f>C89</f>
        <v>800000</v>
      </c>
      <c r="E88" s="33">
        <v>0</v>
      </c>
      <c r="F88" s="33">
        <v>0</v>
      </c>
      <c r="G88" s="10">
        <f t="shared" si="5"/>
        <v>0</v>
      </c>
      <c r="H88" s="10">
        <f t="shared" si="6"/>
        <v>800000</v>
      </c>
      <c r="I88" s="11">
        <f t="shared" si="7"/>
        <v>0</v>
      </c>
    </row>
    <row r="89" spans="1:10" x14ac:dyDescent="0.25">
      <c r="A89" s="31"/>
      <c r="B89" s="9" t="s">
        <v>168</v>
      </c>
      <c r="C89" s="33">
        <v>800000</v>
      </c>
      <c r="E89" s="33">
        <v>0</v>
      </c>
      <c r="F89" s="33">
        <v>0</v>
      </c>
      <c r="G89" s="10">
        <f t="shared" si="5"/>
        <v>0</v>
      </c>
      <c r="H89" s="10">
        <f t="shared" si="6"/>
        <v>800000</v>
      </c>
      <c r="I89" s="11">
        <f t="shared" si="7"/>
        <v>0</v>
      </c>
    </row>
    <row r="90" spans="1:10" x14ac:dyDescent="0.25">
      <c r="A90" s="31" t="s">
        <v>11</v>
      </c>
      <c r="B90" s="32" t="s">
        <v>223</v>
      </c>
      <c r="C90" s="33">
        <f>C91</f>
        <v>25250000</v>
      </c>
      <c r="E90" s="33">
        <v>0</v>
      </c>
      <c r="F90" s="33">
        <v>0</v>
      </c>
      <c r="G90" s="10">
        <f t="shared" si="5"/>
        <v>0</v>
      </c>
      <c r="H90" s="10">
        <f t="shared" si="6"/>
        <v>25250000</v>
      </c>
      <c r="I90" s="11">
        <f t="shared" si="7"/>
        <v>0</v>
      </c>
    </row>
    <row r="91" spans="1:10" x14ac:dyDescent="0.25">
      <c r="A91" s="31">
        <v>521811</v>
      </c>
      <c r="B91" s="32" t="s">
        <v>138</v>
      </c>
      <c r="C91" s="33">
        <f>C92+C93</f>
        <v>25250000</v>
      </c>
      <c r="E91" s="33">
        <v>0</v>
      </c>
      <c r="F91" s="33">
        <v>0</v>
      </c>
      <c r="G91" s="10">
        <f t="shared" si="5"/>
        <v>0</v>
      </c>
      <c r="H91" s="10">
        <f t="shared" si="6"/>
        <v>25250000</v>
      </c>
      <c r="I91" s="11">
        <f t="shared" si="7"/>
        <v>0</v>
      </c>
    </row>
    <row r="92" spans="1:10" x14ac:dyDescent="0.25">
      <c r="A92" s="31"/>
      <c r="B92" s="9" t="s">
        <v>300</v>
      </c>
      <c r="C92" s="33">
        <v>750000</v>
      </c>
      <c r="E92" s="33">
        <v>0</v>
      </c>
      <c r="F92" s="33">
        <v>0</v>
      </c>
      <c r="G92" s="10">
        <f t="shared" si="5"/>
        <v>0</v>
      </c>
      <c r="H92" s="10">
        <f t="shared" si="6"/>
        <v>750000</v>
      </c>
      <c r="I92" s="11">
        <f t="shared" si="7"/>
        <v>0</v>
      </c>
    </row>
    <row r="93" spans="1:10" x14ac:dyDescent="0.25">
      <c r="A93" s="31"/>
      <c r="B93" s="32" t="s">
        <v>301</v>
      </c>
      <c r="C93" s="33">
        <f>SUM(C94:C101)</f>
        <v>24500000</v>
      </c>
      <c r="E93" s="33">
        <v>0</v>
      </c>
      <c r="F93" s="33">
        <v>0</v>
      </c>
      <c r="G93" s="10">
        <f t="shared" si="5"/>
        <v>0</v>
      </c>
      <c r="H93" s="10">
        <f t="shared" si="6"/>
        <v>24500000</v>
      </c>
      <c r="I93" s="11">
        <f t="shared" si="7"/>
        <v>0</v>
      </c>
    </row>
    <row r="94" spans="1:10" x14ac:dyDescent="0.25">
      <c r="A94" s="31"/>
      <c r="B94" s="9" t="s">
        <v>302</v>
      </c>
      <c r="C94" s="33">
        <v>2000000</v>
      </c>
      <c r="E94" s="33">
        <v>0</v>
      </c>
      <c r="F94" s="33">
        <v>0</v>
      </c>
      <c r="G94" s="10">
        <f t="shared" si="5"/>
        <v>0</v>
      </c>
      <c r="H94" s="10">
        <f t="shared" si="6"/>
        <v>2000000</v>
      </c>
      <c r="I94" s="11">
        <f t="shared" si="7"/>
        <v>0</v>
      </c>
    </row>
    <row r="95" spans="1:10" x14ac:dyDescent="0.25">
      <c r="A95" s="31"/>
      <c r="B95" s="9" t="s">
        <v>303</v>
      </c>
      <c r="C95" s="33">
        <v>2500000</v>
      </c>
      <c r="E95" s="33">
        <v>0</v>
      </c>
      <c r="F95" s="33">
        <v>0</v>
      </c>
      <c r="G95" s="10">
        <f t="shared" si="5"/>
        <v>0</v>
      </c>
      <c r="H95" s="10">
        <f t="shared" si="6"/>
        <v>2500000</v>
      </c>
      <c r="I95" s="11">
        <f t="shared" si="7"/>
        <v>0</v>
      </c>
    </row>
    <row r="96" spans="1:10" s="7" customFormat="1" x14ac:dyDescent="0.25">
      <c r="A96" s="31"/>
      <c r="B96" s="9" t="s">
        <v>304</v>
      </c>
      <c r="C96" s="33">
        <v>2500000</v>
      </c>
      <c r="D96" s="1"/>
      <c r="E96" s="33">
        <v>0</v>
      </c>
      <c r="F96" s="33">
        <v>0</v>
      </c>
      <c r="G96" s="10">
        <f t="shared" si="5"/>
        <v>0</v>
      </c>
      <c r="H96" s="10">
        <f t="shared" si="6"/>
        <v>2500000</v>
      </c>
      <c r="I96" s="11">
        <f t="shared" si="7"/>
        <v>0</v>
      </c>
      <c r="J96" s="16"/>
    </row>
    <row r="97" spans="1:10" s="7" customFormat="1" x14ac:dyDescent="0.25">
      <c r="A97" s="31"/>
      <c r="B97" s="9" t="s">
        <v>305</v>
      </c>
      <c r="C97" s="33">
        <v>9100000</v>
      </c>
      <c r="D97" s="1"/>
      <c r="E97" s="33">
        <v>0</v>
      </c>
      <c r="F97" s="33">
        <v>0</v>
      </c>
      <c r="G97" s="10">
        <f t="shared" si="5"/>
        <v>0</v>
      </c>
      <c r="H97" s="10">
        <f t="shared" si="6"/>
        <v>9100000</v>
      </c>
      <c r="I97" s="11">
        <f t="shared" si="7"/>
        <v>0</v>
      </c>
      <c r="J97" s="16"/>
    </row>
    <row r="98" spans="1:10" s="7" customFormat="1" x14ac:dyDescent="0.25">
      <c r="A98" s="31"/>
      <c r="B98" s="9" t="s">
        <v>306</v>
      </c>
      <c r="C98" s="33">
        <v>3500000</v>
      </c>
      <c r="D98" s="1"/>
      <c r="E98" s="33">
        <v>0</v>
      </c>
      <c r="F98" s="33">
        <v>0</v>
      </c>
      <c r="G98" s="10">
        <f t="shared" si="5"/>
        <v>0</v>
      </c>
      <c r="H98" s="10">
        <f t="shared" si="6"/>
        <v>3500000</v>
      </c>
      <c r="I98" s="11">
        <f t="shared" si="7"/>
        <v>0</v>
      </c>
      <c r="J98" s="16"/>
    </row>
    <row r="99" spans="1:10" s="7" customFormat="1" x14ac:dyDescent="0.25">
      <c r="A99" s="31"/>
      <c r="B99" s="9" t="s">
        <v>307</v>
      </c>
      <c r="C99" s="33">
        <v>1500000</v>
      </c>
      <c r="D99" s="1"/>
      <c r="E99" s="33">
        <v>0</v>
      </c>
      <c r="F99" s="33">
        <v>0</v>
      </c>
      <c r="G99" s="10">
        <f t="shared" si="5"/>
        <v>0</v>
      </c>
      <c r="H99" s="10">
        <f t="shared" si="6"/>
        <v>1500000</v>
      </c>
      <c r="I99" s="11">
        <f t="shared" si="7"/>
        <v>0</v>
      </c>
      <c r="J99" s="16"/>
    </row>
    <row r="100" spans="1:10" s="7" customFormat="1" x14ac:dyDescent="0.25">
      <c r="A100" s="31"/>
      <c r="B100" s="9" t="s">
        <v>308</v>
      </c>
      <c r="C100" s="33">
        <v>2500000</v>
      </c>
      <c r="D100" s="1"/>
      <c r="E100" s="33">
        <v>0</v>
      </c>
      <c r="F100" s="33">
        <v>0</v>
      </c>
      <c r="G100" s="10">
        <f t="shared" si="5"/>
        <v>0</v>
      </c>
      <c r="H100" s="10">
        <f t="shared" si="6"/>
        <v>2500000</v>
      </c>
      <c r="I100" s="11">
        <f t="shared" si="7"/>
        <v>0</v>
      </c>
      <c r="J100" s="16"/>
    </row>
    <row r="101" spans="1:10" x14ac:dyDescent="0.25">
      <c r="A101" s="31"/>
      <c r="B101" s="9" t="s">
        <v>309</v>
      </c>
      <c r="C101" s="33">
        <v>900000</v>
      </c>
      <c r="E101" s="33">
        <v>0</v>
      </c>
      <c r="F101" s="33">
        <v>0</v>
      </c>
      <c r="G101" s="10">
        <f t="shared" si="5"/>
        <v>0</v>
      </c>
      <c r="H101" s="10">
        <f t="shared" si="6"/>
        <v>900000</v>
      </c>
      <c r="I101" s="11">
        <f t="shared" si="7"/>
        <v>0</v>
      </c>
    </row>
    <row r="102" spans="1:10" x14ac:dyDescent="0.25">
      <c r="A102" s="31" t="s">
        <v>10</v>
      </c>
      <c r="B102" s="32" t="s">
        <v>224</v>
      </c>
      <c r="C102" s="33">
        <f>C103</f>
        <v>900000</v>
      </c>
      <c r="E102" s="33">
        <v>0</v>
      </c>
      <c r="F102" s="33">
        <v>0</v>
      </c>
      <c r="G102" s="10">
        <f t="shared" si="5"/>
        <v>0</v>
      </c>
      <c r="H102" s="10">
        <f t="shared" si="6"/>
        <v>900000</v>
      </c>
      <c r="I102" s="11">
        <f t="shared" si="7"/>
        <v>0</v>
      </c>
    </row>
    <row r="103" spans="1:10" x14ac:dyDescent="0.25">
      <c r="A103" s="31">
        <v>521211</v>
      </c>
      <c r="B103" s="32" t="s">
        <v>1</v>
      </c>
      <c r="C103" s="33">
        <f>SUM(C104:C106)</f>
        <v>900000</v>
      </c>
      <c r="E103" s="33">
        <v>0</v>
      </c>
      <c r="F103" s="33">
        <v>0</v>
      </c>
      <c r="G103" s="10">
        <f t="shared" si="5"/>
        <v>0</v>
      </c>
      <c r="H103" s="10">
        <f t="shared" si="6"/>
        <v>900000</v>
      </c>
      <c r="I103" s="11">
        <f t="shared" si="7"/>
        <v>0</v>
      </c>
    </row>
    <row r="104" spans="1:10" x14ac:dyDescent="0.25">
      <c r="A104" s="31"/>
      <c r="B104" s="9" t="s">
        <v>310</v>
      </c>
      <c r="C104" s="33">
        <v>400000</v>
      </c>
      <c r="E104" s="33">
        <v>0</v>
      </c>
      <c r="F104" s="33">
        <v>0</v>
      </c>
      <c r="G104" s="10">
        <f t="shared" si="5"/>
        <v>0</v>
      </c>
      <c r="H104" s="10">
        <f t="shared" si="6"/>
        <v>400000</v>
      </c>
      <c r="I104" s="11">
        <f t="shared" si="7"/>
        <v>0</v>
      </c>
    </row>
    <row r="105" spans="1:10" x14ac:dyDescent="0.25">
      <c r="A105" s="31"/>
      <c r="B105" s="9" t="s">
        <v>168</v>
      </c>
      <c r="C105" s="33">
        <v>250000</v>
      </c>
      <c r="E105" s="33">
        <v>0</v>
      </c>
      <c r="F105" s="33">
        <v>0</v>
      </c>
      <c r="G105" s="10">
        <f t="shared" si="5"/>
        <v>0</v>
      </c>
      <c r="H105" s="10">
        <f t="shared" si="6"/>
        <v>250000</v>
      </c>
      <c r="I105" s="11">
        <f t="shared" si="7"/>
        <v>0</v>
      </c>
    </row>
    <row r="106" spans="1:10" x14ac:dyDescent="0.25">
      <c r="A106" s="31"/>
      <c r="B106" s="9" t="s">
        <v>283</v>
      </c>
      <c r="C106" s="33">
        <v>250000</v>
      </c>
      <c r="E106" s="33">
        <v>0</v>
      </c>
      <c r="F106" s="33">
        <v>0</v>
      </c>
      <c r="G106" s="10">
        <f t="shared" si="5"/>
        <v>0</v>
      </c>
      <c r="H106" s="10">
        <f t="shared" si="6"/>
        <v>250000</v>
      </c>
      <c r="I106" s="11">
        <f t="shared" si="7"/>
        <v>0</v>
      </c>
    </row>
    <row r="107" spans="1:10" x14ac:dyDescent="0.25">
      <c r="A107" s="31">
        <v>5145</v>
      </c>
      <c r="B107" s="32" t="s">
        <v>28</v>
      </c>
      <c r="C107" s="33">
        <f>C108+C234+C555</f>
        <v>392632000</v>
      </c>
      <c r="E107" s="33">
        <v>0</v>
      </c>
      <c r="F107" s="33">
        <v>0</v>
      </c>
      <c r="G107" s="10">
        <f t="shared" si="5"/>
        <v>0</v>
      </c>
      <c r="H107" s="10">
        <f t="shared" si="6"/>
        <v>392632000</v>
      </c>
      <c r="I107" s="11">
        <f t="shared" si="7"/>
        <v>0</v>
      </c>
    </row>
    <row r="108" spans="1:10" x14ac:dyDescent="0.25">
      <c r="A108" s="31" t="s">
        <v>204</v>
      </c>
      <c r="B108" s="32" t="s">
        <v>225</v>
      </c>
      <c r="C108" s="33">
        <f>C109</f>
        <v>70450000</v>
      </c>
      <c r="E108" s="33">
        <v>0</v>
      </c>
      <c r="F108" s="33">
        <v>0</v>
      </c>
      <c r="G108" s="10">
        <f t="shared" si="5"/>
        <v>0</v>
      </c>
      <c r="H108" s="10">
        <f t="shared" si="6"/>
        <v>70450000</v>
      </c>
      <c r="I108" s="11">
        <f t="shared" si="7"/>
        <v>0</v>
      </c>
    </row>
    <row r="109" spans="1:10" x14ac:dyDescent="0.25">
      <c r="A109" s="31" t="s">
        <v>202</v>
      </c>
      <c r="B109" s="32" t="s">
        <v>226</v>
      </c>
      <c r="C109" s="33">
        <f>C110+C124+C131+C138+C151+C159+C166+C180+C192+C219</f>
        <v>70450000</v>
      </c>
      <c r="E109" s="33">
        <v>0</v>
      </c>
      <c r="F109" s="33">
        <v>0</v>
      </c>
      <c r="G109" s="10">
        <f t="shared" si="5"/>
        <v>0</v>
      </c>
      <c r="H109" s="10">
        <f t="shared" si="6"/>
        <v>70450000</v>
      </c>
      <c r="I109" s="11">
        <f t="shared" si="7"/>
        <v>0</v>
      </c>
    </row>
    <row r="110" spans="1:10" x14ac:dyDescent="0.25">
      <c r="A110" s="31" t="s">
        <v>216</v>
      </c>
      <c r="B110" s="32" t="s">
        <v>109</v>
      </c>
      <c r="C110" s="33">
        <f>C111+C114+C121</f>
        <v>26406000</v>
      </c>
      <c r="E110" s="33">
        <v>0</v>
      </c>
      <c r="F110" s="33">
        <v>0</v>
      </c>
      <c r="G110" s="10">
        <f t="shared" si="5"/>
        <v>0</v>
      </c>
      <c r="H110" s="10">
        <f t="shared" si="6"/>
        <v>26406000</v>
      </c>
      <c r="I110" s="11">
        <f t="shared" si="7"/>
        <v>0</v>
      </c>
    </row>
    <row r="111" spans="1:10" s="7" customFormat="1" x14ac:dyDescent="0.25">
      <c r="A111" s="31" t="s">
        <v>0</v>
      </c>
      <c r="B111" s="32" t="s">
        <v>31</v>
      </c>
      <c r="C111" s="33">
        <f>C112</f>
        <v>256000</v>
      </c>
      <c r="D111" s="1"/>
      <c r="E111" s="33">
        <v>0</v>
      </c>
      <c r="F111" s="33">
        <v>0</v>
      </c>
      <c r="G111" s="10">
        <f t="shared" si="5"/>
        <v>0</v>
      </c>
      <c r="H111" s="10">
        <f t="shared" si="6"/>
        <v>256000</v>
      </c>
      <c r="I111" s="11">
        <f t="shared" si="7"/>
        <v>0</v>
      </c>
      <c r="J111" s="16"/>
    </row>
    <row r="112" spans="1:10" x14ac:dyDescent="0.25">
      <c r="A112" s="31">
        <v>521211</v>
      </c>
      <c r="B112" s="32" t="s">
        <v>1</v>
      </c>
      <c r="C112" s="33">
        <f>C113</f>
        <v>256000</v>
      </c>
      <c r="E112" s="33">
        <v>0</v>
      </c>
      <c r="F112" s="33">
        <v>0</v>
      </c>
      <c r="G112" s="10">
        <f t="shared" si="5"/>
        <v>0</v>
      </c>
      <c r="H112" s="10">
        <f t="shared" si="6"/>
        <v>256000</v>
      </c>
      <c r="I112" s="11">
        <f t="shared" si="7"/>
        <v>0</v>
      </c>
    </row>
    <row r="113" spans="1:10" x14ac:dyDescent="0.25">
      <c r="A113" s="31"/>
      <c r="B113" s="9" t="s">
        <v>168</v>
      </c>
      <c r="C113" s="33">
        <v>256000</v>
      </c>
      <c r="E113" s="33">
        <v>0</v>
      </c>
      <c r="F113" s="33">
        <v>0</v>
      </c>
      <c r="G113" s="10">
        <f t="shared" si="5"/>
        <v>0</v>
      </c>
      <c r="H113" s="10">
        <f t="shared" si="6"/>
        <v>256000</v>
      </c>
      <c r="I113" s="11">
        <f t="shared" si="7"/>
        <v>0</v>
      </c>
    </row>
    <row r="114" spans="1:10" x14ac:dyDescent="0.25">
      <c r="A114" s="31" t="s">
        <v>11</v>
      </c>
      <c r="B114" s="32" t="s">
        <v>110</v>
      </c>
      <c r="C114" s="33">
        <f>C115+C117+C119</f>
        <v>25950000</v>
      </c>
      <c r="E114" s="33">
        <v>0</v>
      </c>
      <c r="F114" s="33">
        <v>0</v>
      </c>
      <c r="G114" s="10">
        <f t="shared" si="5"/>
        <v>0</v>
      </c>
      <c r="H114" s="10">
        <f t="shared" si="6"/>
        <v>25950000</v>
      </c>
      <c r="I114" s="11">
        <f t="shared" si="7"/>
        <v>0</v>
      </c>
    </row>
    <row r="115" spans="1:10" x14ac:dyDescent="0.25">
      <c r="A115" s="31">
        <v>521211</v>
      </c>
      <c r="B115" s="32" t="s">
        <v>1</v>
      </c>
      <c r="C115" s="33">
        <f>C116</f>
        <v>4950000</v>
      </c>
      <c r="E115" s="33">
        <v>0</v>
      </c>
      <c r="F115" s="33">
        <v>0</v>
      </c>
      <c r="G115" s="10">
        <f t="shared" si="5"/>
        <v>0</v>
      </c>
      <c r="H115" s="10">
        <f t="shared" si="6"/>
        <v>4950000</v>
      </c>
      <c r="I115" s="11">
        <f t="shared" si="7"/>
        <v>0</v>
      </c>
    </row>
    <row r="116" spans="1:10" s="7" customFormat="1" x14ac:dyDescent="0.25">
      <c r="A116" s="31"/>
      <c r="B116" s="9" t="s">
        <v>311</v>
      </c>
      <c r="C116" s="33">
        <v>4950000</v>
      </c>
      <c r="D116" s="1"/>
      <c r="E116" s="33">
        <v>0</v>
      </c>
      <c r="F116" s="33">
        <v>0</v>
      </c>
      <c r="G116" s="10">
        <f t="shared" si="5"/>
        <v>0</v>
      </c>
      <c r="H116" s="10">
        <f t="shared" si="6"/>
        <v>4950000</v>
      </c>
      <c r="I116" s="11">
        <f t="shared" si="7"/>
        <v>0</v>
      </c>
      <c r="J116" s="16"/>
    </row>
    <row r="117" spans="1:10" x14ac:dyDescent="0.25">
      <c r="A117" s="31">
        <v>522151</v>
      </c>
      <c r="B117" s="32" t="s">
        <v>34</v>
      </c>
      <c r="C117" s="33">
        <f>C118</f>
        <v>15000000</v>
      </c>
      <c r="E117" s="33">
        <v>0</v>
      </c>
      <c r="F117" s="33">
        <v>0</v>
      </c>
      <c r="G117" s="10">
        <f t="shared" ref="G117:G165" si="8">SUM(D117:F117)</f>
        <v>0</v>
      </c>
      <c r="H117" s="10">
        <f t="shared" ref="H117:H165" si="9">C117-G117</f>
        <v>15000000</v>
      </c>
      <c r="I117" s="11">
        <f t="shared" ref="I117:I165" si="10">G117/C117</f>
        <v>0</v>
      </c>
    </row>
    <row r="118" spans="1:10" x14ac:dyDescent="0.25">
      <c r="A118" s="31"/>
      <c r="B118" s="9" t="s">
        <v>323</v>
      </c>
      <c r="C118" s="33">
        <v>15000000</v>
      </c>
      <c r="E118" s="33">
        <v>0</v>
      </c>
      <c r="F118" s="33">
        <v>0</v>
      </c>
      <c r="G118" s="10">
        <f t="shared" si="8"/>
        <v>0</v>
      </c>
      <c r="H118" s="10">
        <f t="shared" si="9"/>
        <v>15000000</v>
      </c>
      <c r="I118" s="11">
        <f t="shared" si="10"/>
        <v>0</v>
      </c>
    </row>
    <row r="119" spans="1:10" x14ac:dyDescent="0.25">
      <c r="A119" s="31">
        <v>524113</v>
      </c>
      <c r="B119" s="32" t="s">
        <v>38</v>
      </c>
      <c r="C119" s="33">
        <f>C120</f>
        <v>6000000</v>
      </c>
      <c r="E119" s="33">
        <v>0</v>
      </c>
      <c r="F119" s="33">
        <v>0</v>
      </c>
      <c r="G119" s="10">
        <f t="shared" si="8"/>
        <v>0</v>
      </c>
      <c r="H119" s="10">
        <f t="shared" si="9"/>
        <v>6000000</v>
      </c>
      <c r="I119" s="11">
        <f t="shared" si="10"/>
        <v>0</v>
      </c>
    </row>
    <row r="120" spans="1:10" x14ac:dyDescent="0.25">
      <c r="A120" s="31"/>
      <c r="B120" s="9" t="s">
        <v>312</v>
      </c>
      <c r="C120" s="33">
        <v>6000000</v>
      </c>
      <c r="E120" s="33">
        <v>0</v>
      </c>
      <c r="F120" s="33">
        <v>0</v>
      </c>
      <c r="G120" s="10">
        <f t="shared" si="8"/>
        <v>0</v>
      </c>
      <c r="H120" s="10">
        <f t="shared" si="9"/>
        <v>6000000</v>
      </c>
      <c r="I120" s="11">
        <f t="shared" si="10"/>
        <v>0</v>
      </c>
    </row>
    <row r="121" spans="1:10" s="7" customFormat="1" x14ac:dyDescent="0.25">
      <c r="A121" s="31" t="s">
        <v>10</v>
      </c>
      <c r="B121" s="32" t="s">
        <v>205</v>
      </c>
      <c r="C121" s="33">
        <f>C122</f>
        <v>200000</v>
      </c>
      <c r="D121" s="1"/>
      <c r="E121" s="33">
        <v>0</v>
      </c>
      <c r="F121" s="33">
        <v>0</v>
      </c>
      <c r="G121" s="10">
        <f t="shared" si="8"/>
        <v>0</v>
      </c>
      <c r="H121" s="10">
        <f t="shared" si="9"/>
        <v>200000</v>
      </c>
      <c r="I121" s="11">
        <f t="shared" si="10"/>
        <v>0</v>
      </c>
      <c r="J121" s="16"/>
    </row>
    <row r="122" spans="1:10" x14ac:dyDescent="0.25">
      <c r="A122" s="31">
        <v>521211</v>
      </c>
      <c r="B122" s="32" t="s">
        <v>1</v>
      </c>
      <c r="C122" s="33">
        <f>C123</f>
        <v>200000</v>
      </c>
      <c r="E122" s="33">
        <v>0</v>
      </c>
      <c r="F122" s="33">
        <v>0</v>
      </c>
      <c r="G122" s="10">
        <f t="shared" si="8"/>
        <v>0</v>
      </c>
      <c r="H122" s="10">
        <f t="shared" si="9"/>
        <v>200000</v>
      </c>
      <c r="I122" s="11">
        <f t="shared" si="10"/>
        <v>0</v>
      </c>
    </row>
    <row r="123" spans="1:10" x14ac:dyDescent="0.25">
      <c r="A123" s="31"/>
      <c r="B123" s="9" t="s">
        <v>283</v>
      </c>
      <c r="C123" s="33">
        <v>200000</v>
      </c>
      <c r="E123" s="33">
        <v>0</v>
      </c>
      <c r="F123" s="33">
        <v>0</v>
      </c>
      <c r="G123" s="10">
        <f t="shared" si="8"/>
        <v>0</v>
      </c>
      <c r="H123" s="10">
        <f t="shared" si="9"/>
        <v>200000</v>
      </c>
      <c r="I123" s="11">
        <f t="shared" si="10"/>
        <v>0</v>
      </c>
    </row>
    <row r="124" spans="1:10" x14ac:dyDescent="0.25">
      <c r="A124" s="31" t="s">
        <v>217</v>
      </c>
      <c r="B124" s="32" t="s">
        <v>111</v>
      </c>
      <c r="C124" s="33">
        <f>C125+C128</f>
        <v>1845000</v>
      </c>
      <c r="E124" s="33">
        <v>0</v>
      </c>
      <c r="F124" s="33">
        <v>0</v>
      </c>
      <c r="G124" s="10">
        <f t="shared" si="8"/>
        <v>0</v>
      </c>
      <c r="H124" s="10">
        <f t="shared" si="9"/>
        <v>1845000</v>
      </c>
      <c r="I124" s="11">
        <f t="shared" si="10"/>
        <v>0</v>
      </c>
    </row>
    <row r="125" spans="1:10" x14ac:dyDescent="0.25">
      <c r="A125" s="31" t="s">
        <v>0</v>
      </c>
      <c r="B125" s="32" t="s">
        <v>112</v>
      </c>
      <c r="C125" s="33">
        <f>C126</f>
        <v>1800000</v>
      </c>
      <c r="E125" s="33">
        <v>0</v>
      </c>
      <c r="F125" s="33">
        <v>0</v>
      </c>
      <c r="G125" s="10">
        <f t="shared" si="8"/>
        <v>0</v>
      </c>
      <c r="H125" s="10">
        <f t="shared" si="9"/>
        <v>1800000</v>
      </c>
      <c r="I125" s="11">
        <f t="shared" si="10"/>
        <v>0</v>
      </c>
    </row>
    <row r="126" spans="1:10" x14ac:dyDescent="0.25">
      <c r="A126" s="31">
        <v>524113</v>
      </c>
      <c r="B126" s="32" t="s">
        <v>38</v>
      </c>
      <c r="C126" s="33">
        <f>C127</f>
        <v>1800000</v>
      </c>
      <c r="E126" s="33">
        <v>0</v>
      </c>
      <c r="F126" s="33">
        <v>0</v>
      </c>
      <c r="G126" s="10">
        <f t="shared" si="8"/>
        <v>0</v>
      </c>
      <c r="H126" s="10">
        <f t="shared" si="9"/>
        <v>1800000</v>
      </c>
      <c r="I126" s="11">
        <f t="shared" si="10"/>
        <v>0</v>
      </c>
    </row>
    <row r="127" spans="1:10" x14ac:dyDescent="0.25">
      <c r="A127" s="31"/>
      <c r="B127" s="9" t="s">
        <v>483</v>
      </c>
      <c r="C127" s="33">
        <v>1800000</v>
      </c>
      <c r="E127" s="33">
        <v>0</v>
      </c>
      <c r="F127" s="33">
        <v>0</v>
      </c>
      <c r="G127" s="10">
        <f t="shared" si="8"/>
        <v>0</v>
      </c>
      <c r="H127" s="10">
        <f t="shared" si="9"/>
        <v>1800000</v>
      </c>
      <c r="I127" s="11">
        <f t="shared" si="10"/>
        <v>0</v>
      </c>
    </row>
    <row r="128" spans="1:10" x14ac:dyDescent="0.25">
      <c r="A128" s="31" t="s">
        <v>11</v>
      </c>
      <c r="B128" s="32" t="s">
        <v>206</v>
      </c>
      <c r="C128" s="33">
        <f>C129</f>
        <v>45000</v>
      </c>
      <c r="E128" s="33">
        <v>0</v>
      </c>
      <c r="F128" s="33">
        <v>0</v>
      </c>
      <c r="G128" s="10">
        <f t="shared" si="8"/>
        <v>0</v>
      </c>
      <c r="H128" s="10">
        <f t="shared" si="9"/>
        <v>45000</v>
      </c>
      <c r="I128" s="11">
        <f t="shared" si="10"/>
        <v>0</v>
      </c>
    </row>
    <row r="129" spans="1:10" x14ac:dyDescent="0.25">
      <c r="A129" s="31">
        <v>521211</v>
      </c>
      <c r="B129" s="32" t="s">
        <v>1</v>
      </c>
      <c r="C129" s="33">
        <f>C130</f>
        <v>45000</v>
      </c>
      <c r="E129" s="33">
        <v>0</v>
      </c>
      <c r="F129" s="33">
        <v>0</v>
      </c>
      <c r="G129" s="10">
        <f t="shared" si="8"/>
        <v>0</v>
      </c>
      <c r="H129" s="10">
        <f t="shared" si="9"/>
        <v>45000</v>
      </c>
      <c r="I129" s="11">
        <f t="shared" si="10"/>
        <v>0</v>
      </c>
    </row>
    <row r="130" spans="1:10" x14ac:dyDescent="0.25">
      <c r="A130" s="31"/>
      <c r="B130" s="9" t="s">
        <v>281</v>
      </c>
      <c r="C130" s="33">
        <v>45000</v>
      </c>
      <c r="E130" s="33">
        <v>0</v>
      </c>
      <c r="F130" s="33">
        <v>0</v>
      </c>
      <c r="G130" s="10">
        <f t="shared" si="8"/>
        <v>0</v>
      </c>
      <c r="H130" s="10">
        <f t="shared" si="9"/>
        <v>45000</v>
      </c>
      <c r="I130" s="11">
        <f t="shared" si="10"/>
        <v>0</v>
      </c>
    </row>
    <row r="131" spans="1:10" s="7" customFormat="1" x14ac:dyDescent="0.25">
      <c r="A131" s="31" t="s">
        <v>227</v>
      </c>
      <c r="B131" s="32" t="s">
        <v>113</v>
      </c>
      <c r="C131" s="33">
        <f>C132+C135</f>
        <v>975000</v>
      </c>
      <c r="D131" s="1"/>
      <c r="E131" s="33">
        <v>0</v>
      </c>
      <c r="F131" s="33">
        <v>0</v>
      </c>
      <c r="G131" s="10">
        <f t="shared" si="8"/>
        <v>0</v>
      </c>
      <c r="H131" s="10">
        <f t="shared" si="9"/>
        <v>975000</v>
      </c>
      <c r="I131" s="11">
        <f t="shared" si="10"/>
        <v>0</v>
      </c>
      <c r="J131" s="16"/>
    </row>
    <row r="132" spans="1:10" x14ac:dyDescent="0.25">
      <c r="A132" s="31" t="s">
        <v>0</v>
      </c>
      <c r="B132" s="32" t="s">
        <v>114</v>
      </c>
      <c r="C132" s="33">
        <f>C133</f>
        <v>900000</v>
      </c>
      <c r="E132" s="33">
        <v>0</v>
      </c>
      <c r="F132" s="33">
        <v>0</v>
      </c>
      <c r="G132" s="10">
        <f t="shared" si="8"/>
        <v>0</v>
      </c>
      <c r="H132" s="10">
        <f t="shared" si="9"/>
        <v>900000</v>
      </c>
      <c r="I132" s="11">
        <f t="shared" si="10"/>
        <v>0</v>
      </c>
    </row>
    <row r="133" spans="1:10" x14ac:dyDescent="0.25">
      <c r="A133" s="31">
        <v>524113</v>
      </c>
      <c r="B133" s="32" t="s">
        <v>38</v>
      </c>
      <c r="C133" s="33">
        <f>C134</f>
        <v>900000</v>
      </c>
      <c r="E133" s="33">
        <v>0</v>
      </c>
      <c r="F133" s="33">
        <v>0</v>
      </c>
      <c r="G133" s="10">
        <f t="shared" si="8"/>
        <v>0</v>
      </c>
      <c r="H133" s="10">
        <f t="shared" si="9"/>
        <v>900000</v>
      </c>
      <c r="I133" s="11">
        <f t="shared" si="10"/>
        <v>0</v>
      </c>
    </row>
    <row r="134" spans="1:10" x14ac:dyDescent="0.25">
      <c r="A134" s="31"/>
      <c r="B134" s="32" t="s">
        <v>430</v>
      </c>
      <c r="C134" s="33">
        <v>900000</v>
      </c>
      <c r="E134" s="33">
        <v>0</v>
      </c>
      <c r="F134" s="33">
        <v>0</v>
      </c>
      <c r="G134" s="10">
        <f t="shared" si="8"/>
        <v>0</v>
      </c>
      <c r="H134" s="10">
        <f t="shared" si="9"/>
        <v>900000</v>
      </c>
      <c r="I134" s="11">
        <f t="shared" si="10"/>
        <v>0</v>
      </c>
    </row>
    <row r="135" spans="1:10" x14ac:dyDescent="0.25">
      <c r="A135" s="31" t="s">
        <v>11</v>
      </c>
      <c r="B135" s="32" t="s">
        <v>207</v>
      </c>
      <c r="C135" s="33">
        <f>C136</f>
        <v>75000</v>
      </c>
      <c r="E135" s="33">
        <v>0</v>
      </c>
      <c r="F135" s="33">
        <v>0</v>
      </c>
      <c r="G135" s="10">
        <f t="shared" si="8"/>
        <v>0</v>
      </c>
      <c r="H135" s="10">
        <f t="shared" si="9"/>
        <v>75000</v>
      </c>
      <c r="I135" s="11">
        <f t="shared" si="10"/>
        <v>0</v>
      </c>
    </row>
    <row r="136" spans="1:10" x14ac:dyDescent="0.25">
      <c r="A136" s="31">
        <v>521211</v>
      </c>
      <c r="B136" s="32" t="s">
        <v>1</v>
      </c>
      <c r="C136" s="33">
        <f>C137</f>
        <v>75000</v>
      </c>
      <c r="E136" s="33">
        <v>0</v>
      </c>
      <c r="F136" s="33">
        <v>0</v>
      </c>
      <c r="G136" s="10">
        <f t="shared" si="8"/>
        <v>0</v>
      </c>
      <c r="H136" s="10">
        <f t="shared" si="9"/>
        <v>75000</v>
      </c>
      <c r="I136" s="11">
        <f t="shared" si="10"/>
        <v>0</v>
      </c>
    </row>
    <row r="137" spans="1:10" s="7" customFormat="1" x14ac:dyDescent="0.25">
      <c r="A137" s="31"/>
      <c r="B137" s="32" t="s">
        <v>281</v>
      </c>
      <c r="C137" s="33">
        <v>75000</v>
      </c>
      <c r="D137" s="1"/>
      <c r="E137" s="33">
        <v>0</v>
      </c>
      <c r="F137" s="33">
        <v>0</v>
      </c>
      <c r="G137" s="10">
        <f t="shared" si="8"/>
        <v>0</v>
      </c>
      <c r="H137" s="10">
        <f t="shared" si="9"/>
        <v>75000</v>
      </c>
      <c r="I137" s="11">
        <f t="shared" si="10"/>
        <v>0</v>
      </c>
      <c r="J137" s="16"/>
    </row>
    <row r="138" spans="1:10" x14ac:dyDescent="0.25">
      <c r="A138" s="31" t="s">
        <v>228</v>
      </c>
      <c r="B138" s="32" t="s">
        <v>115</v>
      </c>
      <c r="C138" s="33">
        <f>C139+C143+C148</f>
        <v>3191000</v>
      </c>
      <c r="E138" s="33">
        <v>0</v>
      </c>
      <c r="F138" s="33">
        <v>0</v>
      </c>
      <c r="G138" s="10">
        <f t="shared" si="8"/>
        <v>0</v>
      </c>
      <c r="H138" s="10">
        <f t="shared" si="9"/>
        <v>3191000</v>
      </c>
      <c r="I138" s="11">
        <f t="shared" si="10"/>
        <v>0</v>
      </c>
    </row>
    <row r="139" spans="1:10" x14ac:dyDescent="0.25">
      <c r="A139" s="31" t="s">
        <v>0</v>
      </c>
      <c r="B139" s="32" t="s">
        <v>31</v>
      </c>
      <c r="C139" s="33">
        <f>C140</f>
        <v>166000</v>
      </c>
      <c r="E139" s="33">
        <v>0</v>
      </c>
      <c r="F139" s="33">
        <v>0</v>
      </c>
      <c r="G139" s="10">
        <f t="shared" si="8"/>
        <v>0</v>
      </c>
      <c r="H139" s="10">
        <f t="shared" si="9"/>
        <v>166000</v>
      </c>
      <c r="I139" s="11">
        <f t="shared" si="10"/>
        <v>0</v>
      </c>
    </row>
    <row r="140" spans="1:10" x14ac:dyDescent="0.25">
      <c r="A140" s="31">
        <v>521211</v>
      </c>
      <c r="B140" s="32" t="s">
        <v>1</v>
      </c>
      <c r="C140" s="33">
        <f>SUM(C141:C142)</f>
        <v>166000</v>
      </c>
      <c r="E140" s="33">
        <v>0</v>
      </c>
      <c r="F140" s="33">
        <v>0</v>
      </c>
      <c r="G140" s="10">
        <f t="shared" si="8"/>
        <v>0</v>
      </c>
      <c r="H140" s="10">
        <f t="shared" si="9"/>
        <v>166000</v>
      </c>
      <c r="I140" s="11">
        <f t="shared" si="10"/>
        <v>0</v>
      </c>
    </row>
    <row r="141" spans="1:10" x14ac:dyDescent="0.25">
      <c r="A141" s="31"/>
      <c r="B141" s="32" t="s">
        <v>281</v>
      </c>
      <c r="C141" s="33">
        <v>16000</v>
      </c>
      <c r="E141" s="33">
        <v>0</v>
      </c>
      <c r="F141" s="33">
        <v>0</v>
      </c>
      <c r="G141" s="10">
        <f t="shared" si="8"/>
        <v>0</v>
      </c>
      <c r="H141" s="10">
        <f t="shared" si="9"/>
        <v>16000</v>
      </c>
      <c r="I141" s="11">
        <f t="shared" si="10"/>
        <v>0</v>
      </c>
    </row>
    <row r="142" spans="1:10" x14ac:dyDescent="0.25">
      <c r="A142" s="31"/>
      <c r="B142" s="32" t="s">
        <v>390</v>
      </c>
      <c r="C142" s="33">
        <v>150000</v>
      </c>
      <c r="E142" s="33">
        <v>0</v>
      </c>
      <c r="F142" s="33">
        <v>0</v>
      </c>
      <c r="G142" s="10">
        <f t="shared" si="8"/>
        <v>0</v>
      </c>
      <c r="H142" s="10">
        <f t="shared" si="9"/>
        <v>150000</v>
      </c>
      <c r="I142" s="11">
        <f t="shared" si="10"/>
        <v>0</v>
      </c>
    </row>
    <row r="143" spans="1:10" s="7" customFormat="1" x14ac:dyDescent="0.25">
      <c r="A143" s="31" t="s">
        <v>11</v>
      </c>
      <c r="B143" s="32" t="s">
        <v>116</v>
      </c>
      <c r="C143" s="33">
        <f>C144+C146</f>
        <v>3000000</v>
      </c>
      <c r="D143" s="1"/>
      <c r="E143" s="33">
        <v>0</v>
      </c>
      <c r="F143" s="33">
        <v>0</v>
      </c>
      <c r="G143" s="10">
        <f t="shared" si="8"/>
        <v>0</v>
      </c>
      <c r="H143" s="10">
        <f t="shared" si="9"/>
        <v>3000000</v>
      </c>
      <c r="I143" s="11">
        <f t="shared" si="10"/>
        <v>0</v>
      </c>
      <c r="J143" s="16"/>
    </row>
    <row r="144" spans="1:10" x14ac:dyDescent="0.25">
      <c r="A144" s="31">
        <v>522151</v>
      </c>
      <c r="B144" s="32" t="s">
        <v>34</v>
      </c>
      <c r="C144" s="33">
        <f>C145</f>
        <v>2400000</v>
      </c>
      <c r="E144" s="33">
        <v>0</v>
      </c>
      <c r="F144" s="33">
        <v>0</v>
      </c>
      <c r="G144" s="10">
        <f t="shared" si="8"/>
        <v>0</v>
      </c>
      <c r="H144" s="10">
        <f t="shared" si="9"/>
        <v>2400000</v>
      </c>
      <c r="I144" s="11">
        <f t="shared" si="10"/>
        <v>0</v>
      </c>
    </row>
    <row r="145" spans="1:9" x14ac:dyDescent="0.25">
      <c r="A145" s="31"/>
      <c r="B145" s="32" t="s">
        <v>324</v>
      </c>
      <c r="C145" s="33">
        <v>2400000</v>
      </c>
      <c r="E145" s="33">
        <v>0</v>
      </c>
      <c r="F145" s="33">
        <v>0</v>
      </c>
      <c r="G145" s="10">
        <f t="shared" si="8"/>
        <v>0</v>
      </c>
      <c r="H145" s="10">
        <f t="shared" si="9"/>
        <v>2400000</v>
      </c>
      <c r="I145" s="11">
        <f t="shared" si="10"/>
        <v>0</v>
      </c>
    </row>
    <row r="146" spans="1:9" x14ac:dyDescent="0.25">
      <c r="A146" s="31">
        <v>524113</v>
      </c>
      <c r="B146" s="32" t="s">
        <v>38</v>
      </c>
      <c r="C146" s="33">
        <f>C147</f>
        <v>600000</v>
      </c>
      <c r="E146" s="33">
        <v>0</v>
      </c>
      <c r="F146" s="33">
        <v>0</v>
      </c>
      <c r="G146" s="10">
        <f t="shared" si="8"/>
        <v>0</v>
      </c>
      <c r="H146" s="10">
        <f t="shared" si="9"/>
        <v>600000</v>
      </c>
      <c r="I146" s="11">
        <f t="shared" si="10"/>
        <v>0</v>
      </c>
    </row>
    <row r="147" spans="1:9" x14ac:dyDescent="0.25">
      <c r="A147" s="31"/>
      <c r="B147" s="32" t="s">
        <v>325</v>
      </c>
      <c r="C147" s="33">
        <v>600000</v>
      </c>
      <c r="E147" s="33">
        <v>0</v>
      </c>
      <c r="F147" s="33">
        <v>0</v>
      </c>
      <c r="G147" s="10">
        <f t="shared" si="8"/>
        <v>0</v>
      </c>
      <c r="H147" s="10">
        <f t="shared" si="9"/>
        <v>600000</v>
      </c>
      <c r="I147" s="11">
        <f t="shared" si="10"/>
        <v>0</v>
      </c>
    </row>
    <row r="148" spans="1:9" x14ac:dyDescent="0.25">
      <c r="A148" s="31" t="s">
        <v>10</v>
      </c>
      <c r="B148" s="32" t="s">
        <v>208</v>
      </c>
      <c r="C148" s="33">
        <f>C149</f>
        <v>25000</v>
      </c>
      <c r="E148" s="33">
        <v>0</v>
      </c>
      <c r="F148" s="33">
        <v>0</v>
      </c>
      <c r="G148" s="10">
        <f t="shared" si="8"/>
        <v>0</v>
      </c>
      <c r="H148" s="10">
        <f t="shared" si="9"/>
        <v>25000</v>
      </c>
      <c r="I148" s="11">
        <f t="shared" si="10"/>
        <v>0</v>
      </c>
    </row>
    <row r="149" spans="1:9" x14ac:dyDescent="0.25">
      <c r="A149" s="31">
        <v>521211</v>
      </c>
      <c r="B149" s="32" t="s">
        <v>1</v>
      </c>
      <c r="C149" s="33">
        <f>C150</f>
        <v>25000</v>
      </c>
      <c r="E149" s="33">
        <v>0</v>
      </c>
      <c r="F149" s="33">
        <v>0</v>
      </c>
      <c r="G149" s="10">
        <f t="shared" si="8"/>
        <v>0</v>
      </c>
      <c r="H149" s="10">
        <f t="shared" si="9"/>
        <v>25000</v>
      </c>
      <c r="I149" s="11">
        <f t="shared" si="10"/>
        <v>0</v>
      </c>
    </row>
    <row r="150" spans="1:9" x14ac:dyDescent="0.25">
      <c r="A150" s="31"/>
      <c r="B150" s="32" t="s">
        <v>281</v>
      </c>
      <c r="C150" s="33">
        <v>25000</v>
      </c>
      <c r="E150" s="33">
        <v>0</v>
      </c>
      <c r="F150" s="33">
        <v>0</v>
      </c>
      <c r="G150" s="10">
        <f t="shared" si="8"/>
        <v>0</v>
      </c>
      <c r="H150" s="10">
        <f t="shared" si="9"/>
        <v>25000</v>
      </c>
      <c r="I150" s="11">
        <f t="shared" si="10"/>
        <v>0</v>
      </c>
    </row>
    <row r="151" spans="1:9" x14ac:dyDescent="0.25">
      <c r="A151" s="31" t="s">
        <v>229</v>
      </c>
      <c r="B151" s="32" t="s">
        <v>117</v>
      </c>
      <c r="C151" s="33">
        <f>C152+C156</f>
        <v>1180000</v>
      </c>
      <c r="E151" s="33">
        <v>0</v>
      </c>
      <c r="F151" s="33">
        <v>0</v>
      </c>
      <c r="G151" s="10">
        <f t="shared" si="8"/>
        <v>0</v>
      </c>
      <c r="H151" s="10">
        <f t="shared" si="9"/>
        <v>1180000</v>
      </c>
      <c r="I151" s="11">
        <f t="shared" si="10"/>
        <v>0</v>
      </c>
    </row>
    <row r="152" spans="1:9" x14ac:dyDescent="0.25">
      <c r="A152" s="31" t="s">
        <v>0</v>
      </c>
      <c r="B152" s="32" t="s">
        <v>209</v>
      </c>
      <c r="C152" s="33">
        <f>C153</f>
        <v>860000</v>
      </c>
      <c r="E152" s="33">
        <v>0</v>
      </c>
      <c r="F152" s="33">
        <v>0</v>
      </c>
      <c r="G152" s="10">
        <f t="shared" si="8"/>
        <v>0</v>
      </c>
      <c r="H152" s="10">
        <f t="shared" si="9"/>
        <v>860000</v>
      </c>
      <c r="I152" s="11">
        <f t="shared" si="10"/>
        <v>0</v>
      </c>
    </row>
    <row r="153" spans="1:9" x14ac:dyDescent="0.25">
      <c r="A153" s="31">
        <v>521211</v>
      </c>
      <c r="B153" s="32" t="s">
        <v>1</v>
      </c>
      <c r="C153" s="33">
        <f>SUM(C154:C155)</f>
        <v>860000</v>
      </c>
      <c r="E153" s="33">
        <v>0</v>
      </c>
      <c r="F153" s="33">
        <v>0</v>
      </c>
      <c r="G153" s="10">
        <f t="shared" si="8"/>
        <v>0</v>
      </c>
      <c r="H153" s="10">
        <f t="shared" si="9"/>
        <v>860000</v>
      </c>
      <c r="I153" s="11">
        <f t="shared" si="10"/>
        <v>0</v>
      </c>
    </row>
    <row r="154" spans="1:9" x14ac:dyDescent="0.25">
      <c r="A154" s="31"/>
      <c r="B154" s="32" t="s">
        <v>456</v>
      </c>
      <c r="C154" s="33">
        <v>600000</v>
      </c>
      <c r="E154" s="33">
        <v>0</v>
      </c>
      <c r="F154" s="33">
        <v>0</v>
      </c>
      <c r="G154" s="10">
        <f t="shared" si="8"/>
        <v>0</v>
      </c>
      <c r="H154" s="10">
        <f t="shared" si="9"/>
        <v>600000</v>
      </c>
      <c r="I154" s="11">
        <f t="shared" si="10"/>
        <v>0</v>
      </c>
    </row>
    <row r="155" spans="1:9" x14ac:dyDescent="0.25">
      <c r="A155" s="31"/>
      <c r="B155" s="32" t="s">
        <v>281</v>
      </c>
      <c r="C155" s="33">
        <v>260000</v>
      </c>
      <c r="E155" s="33">
        <v>0</v>
      </c>
      <c r="F155" s="33">
        <v>0</v>
      </c>
      <c r="G155" s="10">
        <f t="shared" si="8"/>
        <v>0</v>
      </c>
      <c r="H155" s="10">
        <f t="shared" si="9"/>
        <v>260000</v>
      </c>
      <c r="I155" s="11">
        <f t="shared" si="10"/>
        <v>0</v>
      </c>
    </row>
    <row r="156" spans="1:9" x14ac:dyDescent="0.25">
      <c r="A156" s="31" t="s">
        <v>11</v>
      </c>
      <c r="B156" s="32" t="s">
        <v>230</v>
      </c>
      <c r="C156" s="33">
        <f>C157</f>
        <v>320000</v>
      </c>
      <c r="E156" s="33">
        <v>0</v>
      </c>
      <c r="F156" s="33">
        <v>0</v>
      </c>
      <c r="G156" s="10">
        <f t="shared" si="8"/>
        <v>0</v>
      </c>
      <c r="H156" s="10">
        <f t="shared" si="9"/>
        <v>320000</v>
      </c>
      <c r="I156" s="11">
        <f t="shared" si="10"/>
        <v>0</v>
      </c>
    </row>
    <row r="157" spans="1:9" x14ac:dyDescent="0.25">
      <c r="A157" s="31">
        <v>521211</v>
      </c>
      <c r="B157" s="32" t="s">
        <v>1</v>
      </c>
      <c r="C157" s="33">
        <f>C158</f>
        <v>320000</v>
      </c>
      <c r="E157" s="33">
        <v>0</v>
      </c>
      <c r="F157" s="33">
        <v>0</v>
      </c>
      <c r="G157" s="10">
        <f t="shared" si="8"/>
        <v>0</v>
      </c>
      <c r="H157" s="10">
        <f t="shared" si="9"/>
        <v>320000</v>
      </c>
      <c r="I157" s="11">
        <f t="shared" si="10"/>
        <v>0</v>
      </c>
    </row>
    <row r="158" spans="1:9" x14ac:dyDescent="0.25">
      <c r="A158" s="31"/>
      <c r="B158" s="32" t="s">
        <v>281</v>
      </c>
      <c r="C158" s="33">
        <v>320000</v>
      </c>
      <c r="E158" s="33">
        <v>0</v>
      </c>
      <c r="F158" s="33">
        <v>0</v>
      </c>
      <c r="G158" s="10">
        <f t="shared" si="8"/>
        <v>0</v>
      </c>
      <c r="H158" s="10">
        <f t="shared" si="9"/>
        <v>320000</v>
      </c>
      <c r="I158" s="11">
        <f t="shared" si="10"/>
        <v>0</v>
      </c>
    </row>
    <row r="159" spans="1:9" x14ac:dyDescent="0.25">
      <c r="A159" s="31" t="s">
        <v>231</v>
      </c>
      <c r="B159" s="32" t="s">
        <v>118</v>
      </c>
      <c r="C159" s="33">
        <f>C160+C163</f>
        <v>3288000</v>
      </c>
      <c r="E159" s="33">
        <v>0</v>
      </c>
      <c r="F159" s="33">
        <v>0</v>
      </c>
      <c r="G159" s="10">
        <f t="shared" si="8"/>
        <v>0</v>
      </c>
      <c r="H159" s="10">
        <f t="shared" si="9"/>
        <v>3288000</v>
      </c>
      <c r="I159" s="11">
        <f t="shared" si="10"/>
        <v>0</v>
      </c>
    </row>
    <row r="160" spans="1:9" x14ac:dyDescent="0.25">
      <c r="A160" s="31" t="s">
        <v>0</v>
      </c>
      <c r="B160" s="32" t="s">
        <v>232</v>
      </c>
      <c r="C160" s="33">
        <f>C161</f>
        <v>2880000</v>
      </c>
      <c r="E160" s="33">
        <v>0</v>
      </c>
      <c r="F160" s="33">
        <v>0</v>
      </c>
      <c r="G160" s="10">
        <f t="shared" si="8"/>
        <v>0</v>
      </c>
      <c r="H160" s="10">
        <f t="shared" si="9"/>
        <v>2880000</v>
      </c>
      <c r="I160" s="11">
        <f t="shared" si="10"/>
        <v>0</v>
      </c>
    </row>
    <row r="161" spans="1:9" x14ac:dyDescent="0.25">
      <c r="A161" s="31">
        <v>521211</v>
      </c>
      <c r="B161" s="32" t="s">
        <v>1</v>
      </c>
      <c r="C161" s="33">
        <f>C162</f>
        <v>2880000</v>
      </c>
      <c r="E161" s="33">
        <v>0</v>
      </c>
      <c r="F161" s="33">
        <v>0</v>
      </c>
      <c r="G161" s="10">
        <f t="shared" si="8"/>
        <v>0</v>
      </c>
      <c r="H161" s="10">
        <f t="shared" si="9"/>
        <v>2880000</v>
      </c>
      <c r="I161" s="11">
        <f t="shared" si="10"/>
        <v>0</v>
      </c>
    </row>
    <row r="162" spans="1:9" x14ac:dyDescent="0.25">
      <c r="A162" s="31"/>
      <c r="B162" s="32" t="s">
        <v>326</v>
      </c>
      <c r="C162" s="33">
        <v>2880000</v>
      </c>
      <c r="E162" s="33">
        <v>0</v>
      </c>
      <c r="F162" s="33">
        <v>0</v>
      </c>
      <c r="G162" s="10">
        <f t="shared" si="8"/>
        <v>0</v>
      </c>
      <c r="H162" s="10">
        <f t="shared" si="9"/>
        <v>2880000</v>
      </c>
      <c r="I162" s="11">
        <f t="shared" si="10"/>
        <v>0</v>
      </c>
    </row>
    <row r="163" spans="1:9" x14ac:dyDescent="0.25">
      <c r="A163" s="31" t="s">
        <v>10</v>
      </c>
      <c r="B163" s="32" t="s">
        <v>233</v>
      </c>
      <c r="C163" s="33">
        <f>C164</f>
        <v>408000</v>
      </c>
      <c r="E163" s="33">
        <v>0</v>
      </c>
      <c r="F163" s="33">
        <v>0</v>
      </c>
      <c r="G163" s="10">
        <f t="shared" si="8"/>
        <v>0</v>
      </c>
      <c r="H163" s="10">
        <f t="shared" si="9"/>
        <v>408000</v>
      </c>
      <c r="I163" s="11">
        <f t="shared" si="10"/>
        <v>0</v>
      </c>
    </row>
    <row r="164" spans="1:9" x14ac:dyDescent="0.25">
      <c r="A164" s="31">
        <v>521211</v>
      </c>
      <c r="B164" s="32" t="s">
        <v>1</v>
      </c>
      <c r="C164" s="33">
        <f>C165</f>
        <v>408000</v>
      </c>
      <c r="E164" s="33">
        <v>0</v>
      </c>
      <c r="F164" s="33">
        <v>0</v>
      </c>
      <c r="G164" s="10">
        <f t="shared" si="8"/>
        <v>0</v>
      </c>
      <c r="H164" s="10">
        <f t="shared" si="9"/>
        <v>408000</v>
      </c>
      <c r="I164" s="11">
        <f t="shared" si="10"/>
        <v>0</v>
      </c>
    </row>
    <row r="165" spans="1:9" x14ac:dyDescent="0.25">
      <c r="A165" s="31"/>
      <c r="B165" s="32" t="s">
        <v>281</v>
      </c>
      <c r="C165" s="33">
        <v>408000</v>
      </c>
      <c r="E165" s="33">
        <v>0</v>
      </c>
      <c r="F165" s="33">
        <v>0</v>
      </c>
      <c r="G165" s="10">
        <f t="shared" si="8"/>
        <v>0</v>
      </c>
      <c r="H165" s="10">
        <f t="shared" si="9"/>
        <v>408000</v>
      </c>
      <c r="I165" s="11">
        <f t="shared" si="10"/>
        <v>0</v>
      </c>
    </row>
    <row r="166" spans="1:9" x14ac:dyDescent="0.25">
      <c r="A166" s="31" t="s">
        <v>234</v>
      </c>
      <c r="B166" s="32" t="s">
        <v>119</v>
      </c>
      <c r="C166" s="33">
        <f>C167+C174+C177</f>
        <v>2030000</v>
      </c>
      <c r="E166" s="33">
        <v>0</v>
      </c>
      <c r="F166" s="33">
        <v>0</v>
      </c>
      <c r="G166" s="10">
        <f t="shared" ref="G166:G219" si="11">SUM(D166:F166)</f>
        <v>0</v>
      </c>
      <c r="H166" s="10">
        <f t="shared" ref="H166:H219" si="12">C166-G166</f>
        <v>2030000</v>
      </c>
      <c r="I166" s="11">
        <f t="shared" ref="I166:I219" si="13">G166/C166</f>
        <v>0</v>
      </c>
    </row>
    <row r="167" spans="1:9" x14ac:dyDescent="0.25">
      <c r="A167" s="31" t="s">
        <v>0</v>
      </c>
      <c r="B167" s="32" t="s">
        <v>31</v>
      </c>
      <c r="C167" s="33">
        <f>C168</f>
        <v>1630000</v>
      </c>
      <c r="E167" s="33">
        <v>0</v>
      </c>
      <c r="F167" s="33">
        <v>0</v>
      </c>
      <c r="G167" s="10">
        <f t="shared" si="11"/>
        <v>0</v>
      </c>
      <c r="H167" s="10">
        <f t="shared" si="12"/>
        <v>1630000</v>
      </c>
      <c r="I167" s="11">
        <f t="shared" si="13"/>
        <v>0</v>
      </c>
    </row>
    <row r="168" spans="1:9" x14ac:dyDescent="0.25">
      <c r="A168" s="31">
        <v>521211</v>
      </c>
      <c r="B168" s="32" t="s">
        <v>1</v>
      </c>
      <c r="C168" s="33">
        <f>SUM(C169:C173)</f>
        <v>1630000</v>
      </c>
      <c r="E168" s="33">
        <v>0</v>
      </c>
      <c r="F168" s="33">
        <v>0</v>
      </c>
      <c r="G168" s="10">
        <f t="shared" si="11"/>
        <v>0</v>
      </c>
      <c r="H168" s="10">
        <f t="shared" si="12"/>
        <v>1630000</v>
      </c>
      <c r="I168" s="11">
        <f t="shared" si="13"/>
        <v>0</v>
      </c>
    </row>
    <row r="169" spans="1:9" x14ac:dyDescent="0.25">
      <c r="A169" s="31"/>
      <c r="B169" s="32" t="s">
        <v>281</v>
      </c>
      <c r="C169" s="33">
        <v>50000</v>
      </c>
      <c r="E169" s="33">
        <v>0</v>
      </c>
      <c r="F169" s="33">
        <v>0</v>
      </c>
      <c r="G169" s="10">
        <f t="shared" si="11"/>
        <v>0</v>
      </c>
      <c r="H169" s="10">
        <f t="shared" si="12"/>
        <v>50000</v>
      </c>
      <c r="I169" s="11">
        <f t="shared" si="13"/>
        <v>0</v>
      </c>
    </row>
    <row r="170" spans="1:9" x14ac:dyDescent="0.25">
      <c r="A170" s="31"/>
      <c r="B170" s="32" t="s">
        <v>336</v>
      </c>
      <c r="C170" s="33">
        <v>120000</v>
      </c>
      <c r="E170" s="33">
        <v>0</v>
      </c>
      <c r="F170" s="33">
        <v>0</v>
      </c>
      <c r="G170" s="10">
        <f t="shared" si="11"/>
        <v>0</v>
      </c>
      <c r="H170" s="10">
        <f t="shared" si="12"/>
        <v>120000</v>
      </c>
      <c r="I170" s="11">
        <f t="shared" si="13"/>
        <v>0</v>
      </c>
    </row>
    <row r="171" spans="1:9" x14ac:dyDescent="0.25">
      <c r="A171" s="31"/>
      <c r="B171" s="32" t="s">
        <v>431</v>
      </c>
      <c r="C171" s="33">
        <v>200000</v>
      </c>
      <c r="E171" s="33">
        <v>0</v>
      </c>
      <c r="F171" s="33">
        <v>0</v>
      </c>
      <c r="G171" s="10">
        <f t="shared" si="11"/>
        <v>0</v>
      </c>
      <c r="H171" s="10">
        <f t="shared" si="12"/>
        <v>200000</v>
      </c>
      <c r="I171" s="11">
        <f t="shared" si="13"/>
        <v>0</v>
      </c>
    </row>
    <row r="172" spans="1:9" x14ac:dyDescent="0.25">
      <c r="A172" s="31"/>
      <c r="B172" s="32" t="s">
        <v>457</v>
      </c>
      <c r="C172" s="33">
        <v>420000</v>
      </c>
      <c r="E172" s="33">
        <v>0</v>
      </c>
      <c r="F172" s="33">
        <v>0</v>
      </c>
      <c r="G172" s="10">
        <f t="shared" si="11"/>
        <v>0</v>
      </c>
      <c r="H172" s="10">
        <f t="shared" si="12"/>
        <v>420000</v>
      </c>
      <c r="I172" s="11">
        <f t="shared" si="13"/>
        <v>0</v>
      </c>
    </row>
    <row r="173" spans="1:9" x14ac:dyDescent="0.25">
      <c r="A173" s="31"/>
      <c r="B173" s="32" t="s">
        <v>473</v>
      </c>
      <c r="C173" s="33">
        <v>840000</v>
      </c>
      <c r="E173" s="33">
        <v>0</v>
      </c>
      <c r="F173" s="33">
        <v>0</v>
      </c>
      <c r="G173" s="10">
        <f t="shared" si="11"/>
        <v>0</v>
      </c>
      <c r="H173" s="10">
        <f t="shared" si="12"/>
        <v>840000</v>
      </c>
      <c r="I173" s="11">
        <f t="shared" si="13"/>
        <v>0</v>
      </c>
    </row>
    <row r="174" spans="1:9" x14ac:dyDescent="0.25">
      <c r="A174" s="31" t="s">
        <v>11</v>
      </c>
      <c r="B174" s="32" t="s">
        <v>235</v>
      </c>
      <c r="C174" s="33">
        <f>C175</f>
        <v>300000</v>
      </c>
      <c r="E174" s="33">
        <v>0</v>
      </c>
      <c r="F174" s="33">
        <v>0</v>
      </c>
      <c r="G174" s="10">
        <f t="shared" si="11"/>
        <v>0</v>
      </c>
      <c r="H174" s="10">
        <f t="shared" si="12"/>
        <v>300000</v>
      </c>
      <c r="I174" s="11">
        <f t="shared" si="13"/>
        <v>0</v>
      </c>
    </row>
    <row r="175" spans="1:9" x14ac:dyDescent="0.25">
      <c r="A175" s="31">
        <v>521211</v>
      </c>
      <c r="B175" s="32" t="s">
        <v>1</v>
      </c>
      <c r="C175" s="33">
        <f>C176</f>
        <v>300000</v>
      </c>
      <c r="E175" s="33">
        <v>0</v>
      </c>
      <c r="F175" s="33">
        <v>0</v>
      </c>
      <c r="G175" s="10">
        <f t="shared" si="11"/>
        <v>0</v>
      </c>
      <c r="H175" s="10">
        <f t="shared" si="12"/>
        <v>300000</v>
      </c>
      <c r="I175" s="11">
        <f t="shared" si="13"/>
        <v>0</v>
      </c>
    </row>
    <row r="176" spans="1:9" x14ac:dyDescent="0.25">
      <c r="A176" s="31"/>
      <c r="B176" s="32" t="s">
        <v>327</v>
      </c>
      <c r="C176" s="33">
        <v>300000</v>
      </c>
      <c r="E176" s="33">
        <v>0</v>
      </c>
      <c r="F176" s="33">
        <v>0</v>
      </c>
      <c r="G176" s="10">
        <f t="shared" si="11"/>
        <v>0</v>
      </c>
      <c r="H176" s="10">
        <f t="shared" si="12"/>
        <v>300000</v>
      </c>
      <c r="I176" s="11">
        <f t="shared" si="13"/>
        <v>0</v>
      </c>
    </row>
    <row r="177" spans="1:10" x14ac:dyDescent="0.25">
      <c r="A177" s="31" t="s">
        <v>10</v>
      </c>
      <c r="B177" s="32" t="s">
        <v>236</v>
      </c>
      <c r="C177" s="33">
        <f>C178</f>
        <v>100000</v>
      </c>
      <c r="E177" s="33">
        <v>0</v>
      </c>
      <c r="F177" s="33">
        <v>0</v>
      </c>
      <c r="G177" s="10">
        <f t="shared" si="11"/>
        <v>0</v>
      </c>
      <c r="H177" s="10">
        <f t="shared" si="12"/>
        <v>100000</v>
      </c>
      <c r="I177" s="11">
        <f t="shared" si="13"/>
        <v>0</v>
      </c>
    </row>
    <row r="178" spans="1:10" x14ac:dyDescent="0.25">
      <c r="A178" s="31">
        <v>521211</v>
      </c>
      <c r="B178" s="32" t="s">
        <v>1</v>
      </c>
      <c r="C178" s="33">
        <f>C179</f>
        <v>100000</v>
      </c>
      <c r="E178" s="33">
        <v>0</v>
      </c>
      <c r="F178" s="33">
        <v>0</v>
      </c>
      <c r="G178" s="10">
        <f t="shared" si="11"/>
        <v>0</v>
      </c>
      <c r="H178" s="10">
        <f t="shared" si="12"/>
        <v>100000</v>
      </c>
      <c r="I178" s="11">
        <f t="shared" si="13"/>
        <v>0</v>
      </c>
    </row>
    <row r="179" spans="1:10" x14ac:dyDescent="0.25">
      <c r="A179" s="31"/>
      <c r="B179" s="32" t="s">
        <v>328</v>
      </c>
      <c r="C179" s="33">
        <v>100000</v>
      </c>
      <c r="E179" s="33">
        <v>0</v>
      </c>
      <c r="F179" s="33">
        <v>0</v>
      </c>
      <c r="G179" s="10">
        <f t="shared" si="11"/>
        <v>0</v>
      </c>
      <c r="H179" s="10">
        <f t="shared" si="12"/>
        <v>100000</v>
      </c>
      <c r="I179" s="11">
        <f t="shared" si="13"/>
        <v>0</v>
      </c>
    </row>
    <row r="180" spans="1:10" x14ac:dyDescent="0.25">
      <c r="A180" s="31" t="s">
        <v>237</v>
      </c>
      <c r="B180" s="32" t="s">
        <v>120</v>
      </c>
      <c r="C180" s="33">
        <f>C181+C186</f>
        <v>1800000</v>
      </c>
      <c r="E180" s="33">
        <v>0</v>
      </c>
      <c r="F180" s="33">
        <v>0</v>
      </c>
      <c r="G180" s="10">
        <f t="shared" si="11"/>
        <v>0</v>
      </c>
      <c r="H180" s="10">
        <f t="shared" si="12"/>
        <v>1800000</v>
      </c>
      <c r="I180" s="11">
        <f t="shared" si="13"/>
        <v>0</v>
      </c>
    </row>
    <row r="181" spans="1:10" x14ac:dyDescent="0.25">
      <c r="A181" s="31" t="s">
        <v>0</v>
      </c>
      <c r="B181" s="32" t="s">
        <v>31</v>
      </c>
      <c r="C181" s="33">
        <f>C182</f>
        <v>450000</v>
      </c>
      <c r="E181" s="33">
        <v>0</v>
      </c>
      <c r="F181" s="33">
        <v>0</v>
      </c>
      <c r="G181" s="10">
        <f t="shared" si="11"/>
        <v>0</v>
      </c>
      <c r="H181" s="10">
        <f t="shared" si="12"/>
        <v>450000</v>
      </c>
      <c r="I181" s="11">
        <f t="shared" si="13"/>
        <v>0</v>
      </c>
    </row>
    <row r="182" spans="1:10" x14ac:dyDescent="0.25">
      <c r="A182" s="31">
        <v>521211</v>
      </c>
      <c r="B182" s="32" t="s">
        <v>1</v>
      </c>
      <c r="C182" s="33">
        <f>SUM(C183:C185)</f>
        <v>450000</v>
      </c>
      <c r="E182" s="33">
        <v>0</v>
      </c>
      <c r="F182" s="33">
        <v>0</v>
      </c>
      <c r="G182" s="10">
        <f t="shared" si="11"/>
        <v>0</v>
      </c>
      <c r="H182" s="10">
        <f t="shared" si="12"/>
        <v>450000</v>
      </c>
      <c r="I182" s="11">
        <f t="shared" si="13"/>
        <v>0</v>
      </c>
    </row>
    <row r="183" spans="1:10" x14ac:dyDescent="0.25">
      <c r="A183" s="31"/>
      <c r="B183" s="32" t="s">
        <v>329</v>
      </c>
      <c r="C183" s="33">
        <v>100000</v>
      </c>
      <c r="E183" s="33">
        <v>0</v>
      </c>
      <c r="F183" s="33">
        <v>0</v>
      </c>
      <c r="G183" s="10">
        <f t="shared" si="11"/>
        <v>0</v>
      </c>
      <c r="H183" s="10">
        <f t="shared" si="12"/>
        <v>100000</v>
      </c>
      <c r="I183" s="11">
        <f t="shared" si="13"/>
        <v>0</v>
      </c>
    </row>
    <row r="184" spans="1:10" x14ac:dyDescent="0.25">
      <c r="A184" s="31"/>
      <c r="B184" s="32" t="s">
        <v>391</v>
      </c>
      <c r="C184" s="33">
        <v>100000</v>
      </c>
      <c r="E184" s="33">
        <v>0</v>
      </c>
      <c r="F184" s="33">
        <v>0</v>
      </c>
      <c r="G184" s="10">
        <f t="shared" si="11"/>
        <v>0</v>
      </c>
      <c r="H184" s="10">
        <f t="shared" si="12"/>
        <v>100000</v>
      </c>
      <c r="I184" s="11">
        <f t="shared" si="13"/>
        <v>0</v>
      </c>
    </row>
    <row r="185" spans="1:10" s="7" customFormat="1" x14ac:dyDescent="0.25">
      <c r="A185" s="31"/>
      <c r="B185" s="32" t="s">
        <v>432</v>
      </c>
      <c r="C185" s="33">
        <v>250000</v>
      </c>
      <c r="D185" s="1"/>
      <c r="E185" s="33">
        <v>0</v>
      </c>
      <c r="F185" s="33">
        <v>0</v>
      </c>
      <c r="G185" s="10">
        <f t="shared" si="11"/>
        <v>0</v>
      </c>
      <c r="H185" s="10">
        <f t="shared" si="12"/>
        <v>250000</v>
      </c>
      <c r="I185" s="11">
        <f t="shared" si="13"/>
        <v>0</v>
      </c>
      <c r="J185" s="16"/>
    </row>
    <row r="186" spans="1:10" x14ac:dyDescent="0.25">
      <c r="A186" s="31" t="s">
        <v>11</v>
      </c>
      <c r="B186" s="32" t="s">
        <v>121</v>
      </c>
      <c r="C186" s="33">
        <f>C187+C190</f>
        <v>1350000</v>
      </c>
      <c r="E186" s="33">
        <v>0</v>
      </c>
      <c r="F186" s="33">
        <v>0</v>
      </c>
      <c r="G186" s="10">
        <f t="shared" si="11"/>
        <v>0</v>
      </c>
      <c r="H186" s="10">
        <f t="shared" si="12"/>
        <v>1350000</v>
      </c>
      <c r="I186" s="11">
        <f t="shared" si="13"/>
        <v>0</v>
      </c>
    </row>
    <row r="187" spans="1:10" x14ac:dyDescent="0.25">
      <c r="A187" s="31">
        <v>521211</v>
      </c>
      <c r="B187" s="32" t="s">
        <v>1</v>
      </c>
      <c r="C187" s="33">
        <f>SUM(C188:C189)</f>
        <v>350000</v>
      </c>
      <c r="E187" s="33">
        <v>0</v>
      </c>
      <c r="F187" s="33">
        <v>0</v>
      </c>
      <c r="G187" s="10">
        <f t="shared" si="11"/>
        <v>0</v>
      </c>
      <c r="H187" s="10">
        <f t="shared" si="12"/>
        <v>350000</v>
      </c>
      <c r="I187" s="11">
        <f t="shared" si="13"/>
        <v>0</v>
      </c>
    </row>
    <row r="188" spans="1:10" x14ac:dyDescent="0.25">
      <c r="A188" s="31"/>
      <c r="B188" s="32" t="s">
        <v>327</v>
      </c>
      <c r="C188" s="33">
        <v>250000</v>
      </c>
      <c r="E188" s="33">
        <v>0</v>
      </c>
      <c r="F188" s="33">
        <v>0</v>
      </c>
      <c r="G188" s="10">
        <f t="shared" si="11"/>
        <v>0</v>
      </c>
      <c r="H188" s="10">
        <f t="shared" si="12"/>
        <v>250000</v>
      </c>
      <c r="I188" s="11">
        <f t="shared" si="13"/>
        <v>0</v>
      </c>
    </row>
    <row r="189" spans="1:10" x14ac:dyDescent="0.25">
      <c r="A189" s="31"/>
      <c r="B189" s="32" t="s">
        <v>392</v>
      </c>
      <c r="C189" s="33">
        <v>100000</v>
      </c>
      <c r="E189" s="33">
        <v>0</v>
      </c>
      <c r="F189" s="33">
        <v>0</v>
      </c>
      <c r="G189" s="10">
        <f t="shared" si="11"/>
        <v>0</v>
      </c>
      <c r="H189" s="10">
        <f t="shared" si="12"/>
        <v>100000</v>
      </c>
      <c r="I189" s="11">
        <f t="shared" si="13"/>
        <v>0</v>
      </c>
    </row>
    <row r="190" spans="1:10" x14ac:dyDescent="0.25">
      <c r="A190" s="31">
        <v>524113</v>
      </c>
      <c r="B190" s="32" t="s">
        <v>38</v>
      </c>
      <c r="C190" s="33">
        <f>C191</f>
        <v>1000000</v>
      </c>
      <c r="E190" s="33">
        <v>0</v>
      </c>
      <c r="F190" s="33">
        <v>0</v>
      </c>
      <c r="G190" s="10">
        <f t="shared" si="11"/>
        <v>0</v>
      </c>
      <c r="H190" s="10">
        <f t="shared" si="12"/>
        <v>1000000</v>
      </c>
      <c r="I190" s="11">
        <f t="shared" si="13"/>
        <v>0</v>
      </c>
    </row>
    <row r="191" spans="1:10" x14ac:dyDescent="0.25">
      <c r="A191" s="31"/>
      <c r="B191" s="32" t="s">
        <v>330</v>
      </c>
      <c r="C191" s="33">
        <v>1000000</v>
      </c>
      <c r="E191" s="33">
        <v>0</v>
      </c>
      <c r="F191" s="33">
        <v>0</v>
      </c>
      <c r="G191" s="10">
        <f t="shared" si="11"/>
        <v>0</v>
      </c>
      <c r="H191" s="10">
        <f t="shared" si="12"/>
        <v>1000000</v>
      </c>
      <c r="I191" s="11">
        <f t="shared" si="13"/>
        <v>0</v>
      </c>
    </row>
    <row r="192" spans="1:10" x14ac:dyDescent="0.25">
      <c r="A192" s="31" t="s">
        <v>238</v>
      </c>
      <c r="B192" s="32" t="s">
        <v>210</v>
      </c>
      <c r="C192" s="33">
        <f>C193</f>
        <v>13860000</v>
      </c>
      <c r="E192" s="33">
        <v>0</v>
      </c>
      <c r="F192" s="33">
        <v>0</v>
      </c>
      <c r="G192" s="10">
        <f t="shared" si="11"/>
        <v>0</v>
      </c>
      <c r="H192" s="10">
        <f t="shared" si="12"/>
        <v>13860000</v>
      </c>
      <c r="I192" s="11">
        <f t="shared" si="13"/>
        <v>0</v>
      </c>
    </row>
    <row r="193" spans="1:10" x14ac:dyDescent="0.25">
      <c r="A193" s="31" t="s">
        <v>0</v>
      </c>
      <c r="B193" s="32" t="s">
        <v>211</v>
      </c>
      <c r="C193" s="33">
        <f>C194+C206+C212+C217</f>
        <v>13860000</v>
      </c>
      <c r="E193" s="33">
        <v>0</v>
      </c>
      <c r="F193" s="33">
        <v>0</v>
      </c>
      <c r="G193" s="10">
        <f t="shared" si="11"/>
        <v>0</v>
      </c>
      <c r="H193" s="10">
        <f t="shared" si="12"/>
        <v>13860000</v>
      </c>
      <c r="I193" s="11">
        <f t="shared" si="13"/>
        <v>0</v>
      </c>
    </row>
    <row r="194" spans="1:10" x14ac:dyDescent="0.25">
      <c r="A194" s="31">
        <v>521211</v>
      </c>
      <c r="B194" s="32" t="s">
        <v>1</v>
      </c>
      <c r="C194" s="33">
        <f>C195+C199</f>
        <v>3610000</v>
      </c>
      <c r="E194" s="33">
        <v>0</v>
      </c>
      <c r="F194" s="33">
        <v>0</v>
      </c>
      <c r="G194" s="10">
        <f t="shared" si="11"/>
        <v>0</v>
      </c>
      <c r="H194" s="10">
        <f t="shared" si="12"/>
        <v>3610000</v>
      </c>
      <c r="I194" s="11">
        <f t="shared" si="13"/>
        <v>0</v>
      </c>
    </row>
    <row r="195" spans="1:10" x14ac:dyDescent="0.25">
      <c r="A195" s="31"/>
      <c r="B195" s="32" t="s">
        <v>331</v>
      </c>
      <c r="C195" s="33">
        <f>SUM(C196:C198)</f>
        <v>1005000</v>
      </c>
      <c r="E195" s="33">
        <v>0</v>
      </c>
      <c r="F195" s="33">
        <v>0</v>
      </c>
      <c r="G195" s="10">
        <f t="shared" si="11"/>
        <v>0</v>
      </c>
      <c r="H195" s="10">
        <f t="shared" si="12"/>
        <v>1005000</v>
      </c>
      <c r="I195" s="11">
        <f t="shared" si="13"/>
        <v>0</v>
      </c>
    </row>
    <row r="196" spans="1:10" x14ac:dyDescent="0.25">
      <c r="A196" s="31"/>
      <c r="B196" s="32" t="s">
        <v>281</v>
      </c>
      <c r="C196" s="33">
        <v>105000</v>
      </c>
      <c r="E196" s="33">
        <v>0</v>
      </c>
      <c r="F196" s="33">
        <v>0</v>
      </c>
      <c r="G196" s="10">
        <f t="shared" si="11"/>
        <v>0</v>
      </c>
      <c r="H196" s="10">
        <f t="shared" si="12"/>
        <v>105000</v>
      </c>
      <c r="I196" s="11">
        <f t="shared" si="13"/>
        <v>0</v>
      </c>
    </row>
    <row r="197" spans="1:10" s="7" customFormat="1" x14ac:dyDescent="0.25">
      <c r="A197" s="31"/>
      <c r="B197" s="32" t="s">
        <v>433</v>
      </c>
      <c r="C197" s="33">
        <v>300000</v>
      </c>
      <c r="D197" s="1"/>
      <c r="E197" s="33">
        <v>0</v>
      </c>
      <c r="F197" s="33">
        <v>0</v>
      </c>
      <c r="G197" s="10">
        <f t="shared" si="11"/>
        <v>0</v>
      </c>
      <c r="H197" s="10">
        <f t="shared" si="12"/>
        <v>300000</v>
      </c>
      <c r="I197" s="11">
        <f t="shared" si="13"/>
        <v>0</v>
      </c>
      <c r="J197" s="16"/>
    </row>
    <row r="198" spans="1:10" s="7" customFormat="1" x14ac:dyDescent="0.25">
      <c r="A198" s="31"/>
      <c r="B198" s="32" t="s">
        <v>458</v>
      </c>
      <c r="C198" s="33">
        <v>600000</v>
      </c>
      <c r="D198" s="1"/>
      <c r="E198" s="33">
        <v>0</v>
      </c>
      <c r="F198" s="33">
        <v>0</v>
      </c>
      <c r="G198" s="10">
        <f t="shared" si="11"/>
        <v>0</v>
      </c>
      <c r="H198" s="10">
        <f t="shared" si="12"/>
        <v>600000</v>
      </c>
      <c r="I198" s="11">
        <f t="shared" si="13"/>
        <v>0</v>
      </c>
      <c r="J198" s="16"/>
    </row>
    <row r="199" spans="1:10" s="7" customFormat="1" x14ac:dyDescent="0.25">
      <c r="A199" s="31"/>
      <c r="B199" s="32" t="s">
        <v>474</v>
      </c>
      <c r="C199" s="33">
        <f>SUM(C200:C205)</f>
        <v>2605000</v>
      </c>
      <c r="D199" s="1"/>
      <c r="E199" s="33">
        <v>0</v>
      </c>
      <c r="F199" s="33">
        <v>0</v>
      </c>
      <c r="G199" s="10">
        <f t="shared" si="11"/>
        <v>0</v>
      </c>
      <c r="H199" s="10">
        <f t="shared" si="12"/>
        <v>2605000</v>
      </c>
      <c r="I199" s="11">
        <f t="shared" si="13"/>
        <v>0</v>
      </c>
      <c r="J199" s="16"/>
    </row>
    <row r="200" spans="1:10" s="7" customFormat="1" x14ac:dyDescent="0.25">
      <c r="A200" s="31"/>
      <c r="B200" s="32" t="s">
        <v>484</v>
      </c>
      <c r="C200" s="33">
        <v>250000</v>
      </c>
      <c r="D200" s="1"/>
      <c r="E200" s="33">
        <v>0</v>
      </c>
      <c r="F200" s="33">
        <v>0</v>
      </c>
      <c r="G200" s="10">
        <f t="shared" si="11"/>
        <v>0</v>
      </c>
      <c r="H200" s="10">
        <f t="shared" si="12"/>
        <v>250000</v>
      </c>
      <c r="I200" s="11">
        <f t="shared" si="13"/>
        <v>0</v>
      </c>
      <c r="J200" s="16"/>
    </row>
    <row r="201" spans="1:10" s="7" customFormat="1" x14ac:dyDescent="0.25">
      <c r="A201" s="31"/>
      <c r="B201" s="32" t="s">
        <v>336</v>
      </c>
      <c r="C201" s="33">
        <v>150000</v>
      </c>
      <c r="D201" s="1"/>
      <c r="E201" s="33">
        <v>0</v>
      </c>
      <c r="F201" s="33">
        <v>0</v>
      </c>
      <c r="G201" s="10">
        <f t="shared" si="11"/>
        <v>0</v>
      </c>
      <c r="H201" s="10">
        <f t="shared" si="12"/>
        <v>150000</v>
      </c>
      <c r="I201" s="11">
        <f t="shared" si="13"/>
        <v>0</v>
      </c>
      <c r="J201" s="16"/>
    </row>
    <row r="202" spans="1:10" x14ac:dyDescent="0.25">
      <c r="A202" s="31"/>
      <c r="B202" s="32" t="s">
        <v>496</v>
      </c>
      <c r="C202" s="33">
        <v>225000</v>
      </c>
      <c r="E202" s="33">
        <v>0</v>
      </c>
      <c r="F202" s="33">
        <v>0</v>
      </c>
      <c r="G202" s="10">
        <f t="shared" si="11"/>
        <v>0</v>
      </c>
      <c r="H202" s="10">
        <f t="shared" si="12"/>
        <v>225000</v>
      </c>
      <c r="I202" s="11">
        <f t="shared" si="13"/>
        <v>0</v>
      </c>
    </row>
    <row r="203" spans="1:10" x14ac:dyDescent="0.25">
      <c r="A203" s="31"/>
      <c r="B203" s="32" t="s">
        <v>500</v>
      </c>
      <c r="C203" s="33">
        <v>450000</v>
      </c>
      <c r="E203" s="33">
        <v>0</v>
      </c>
      <c r="F203" s="33">
        <v>0</v>
      </c>
      <c r="G203" s="10">
        <f t="shared" si="11"/>
        <v>0</v>
      </c>
      <c r="H203" s="10">
        <f t="shared" si="12"/>
        <v>450000</v>
      </c>
      <c r="I203" s="11">
        <f t="shared" si="13"/>
        <v>0</v>
      </c>
    </row>
    <row r="204" spans="1:10" x14ac:dyDescent="0.25">
      <c r="A204" s="31"/>
      <c r="B204" s="32" t="s">
        <v>504</v>
      </c>
      <c r="C204" s="33">
        <v>1500000</v>
      </c>
      <c r="E204" s="33">
        <v>0</v>
      </c>
      <c r="F204" s="33">
        <v>0</v>
      </c>
      <c r="G204" s="10">
        <f t="shared" si="11"/>
        <v>0</v>
      </c>
      <c r="H204" s="10">
        <f t="shared" si="12"/>
        <v>1500000</v>
      </c>
      <c r="I204" s="11">
        <f t="shared" si="13"/>
        <v>0</v>
      </c>
    </row>
    <row r="205" spans="1:10" x14ac:dyDescent="0.25">
      <c r="A205" s="31"/>
      <c r="B205" s="32" t="s">
        <v>509</v>
      </c>
      <c r="C205" s="33">
        <v>30000</v>
      </c>
      <c r="E205" s="33">
        <v>0</v>
      </c>
      <c r="F205" s="33">
        <v>0</v>
      </c>
      <c r="G205" s="10">
        <f t="shared" si="11"/>
        <v>0</v>
      </c>
      <c r="H205" s="10">
        <f t="shared" si="12"/>
        <v>30000</v>
      </c>
      <c r="I205" s="11">
        <f t="shared" si="13"/>
        <v>0</v>
      </c>
    </row>
    <row r="206" spans="1:10" s="7" customFormat="1" x14ac:dyDescent="0.25">
      <c r="A206" s="31">
        <v>521213</v>
      </c>
      <c r="B206" s="32" t="s">
        <v>212</v>
      </c>
      <c r="C206" s="33">
        <f>SUM(C207:C211)</f>
        <v>1700000</v>
      </c>
      <c r="D206" s="1"/>
      <c r="E206" s="33">
        <v>0</v>
      </c>
      <c r="F206" s="33">
        <v>0</v>
      </c>
      <c r="G206" s="10">
        <f t="shared" si="11"/>
        <v>0</v>
      </c>
      <c r="H206" s="10">
        <f t="shared" si="12"/>
        <v>1700000</v>
      </c>
      <c r="I206" s="11">
        <f t="shared" si="13"/>
        <v>0</v>
      </c>
      <c r="J206" s="16"/>
    </row>
    <row r="207" spans="1:10" x14ac:dyDescent="0.25">
      <c r="A207" s="31"/>
      <c r="B207" s="32" t="s">
        <v>332</v>
      </c>
      <c r="C207" s="33">
        <v>250000</v>
      </c>
      <c r="E207" s="33">
        <v>0</v>
      </c>
      <c r="F207" s="33">
        <v>0</v>
      </c>
      <c r="G207" s="10">
        <f t="shared" si="11"/>
        <v>0</v>
      </c>
      <c r="H207" s="10">
        <f t="shared" si="12"/>
        <v>250000</v>
      </c>
      <c r="I207" s="11">
        <f t="shared" si="13"/>
        <v>0</v>
      </c>
    </row>
    <row r="208" spans="1:10" x14ac:dyDescent="0.25">
      <c r="A208" s="31"/>
      <c r="B208" s="32" t="s">
        <v>393</v>
      </c>
      <c r="C208" s="33">
        <v>200000</v>
      </c>
      <c r="E208" s="33">
        <v>0</v>
      </c>
      <c r="F208" s="33">
        <v>0</v>
      </c>
      <c r="G208" s="10">
        <f t="shared" si="11"/>
        <v>0</v>
      </c>
      <c r="H208" s="10">
        <f t="shared" si="12"/>
        <v>200000</v>
      </c>
      <c r="I208" s="11">
        <f t="shared" si="13"/>
        <v>0</v>
      </c>
    </row>
    <row r="209" spans="1:10" x14ac:dyDescent="0.25">
      <c r="A209" s="31"/>
      <c r="B209" s="32" t="s">
        <v>434</v>
      </c>
      <c r="C209" s="33">
        <v>150000</v>
      </c>
      <c r="E209" s="33">
        <v>0</v>
      </c>
      <c r="F209" s="33">
        <v>0</v>
      </c>
      <c r="G209" s="10">
        <f t="shared" si="11"/>
        <v>0</v>
      </c>
      <c r="H209" s="10">
        <f t="shared" si="12"/>
        <v>150000</v>
      </c>
      <c r="I209" s="11">
        <f t="shared" si="13"/>
        <v>0</v>
      </c>
    </row>
    <row r="210" spans="1:10" x14ac:dyDescent="0.25">
      <c r="A210" s="31"/>
      <c r="B210" s="32" t="s">
        <v>459</v>
      </c>
      <c r="C210" s="33">
        <v>100000</v>
      </c>
      <c r="E210" s="33">
        <v>0</v>
      </c>
      <c r="F210" s="33">
        <v>0</v>
      </c>
      <c r="G210" s="10">
        <f t="shared" si="11"/>
        <v>0</v>
      </c>
      <c r="H210" s="10">
        <f t="shared" si="12"/>
        <v>100000</v>
      </c>
      <c r="I210" s="11">
        <f t="shared" si="13"/>
        <v>0</v>
      </c>
    </row>
    <row r="211" spans="1:10" s="7" customFormat="1" x14ac:dyDescent="0.25">
      <c r="A211" s="31"/>
      <c r="B211" s="32" t="s">
        <v>475</v>
      </c>
      <c r="C211" s="33">
        <v>1000000</v>
      </c>
      <c r="D211" s="1"/>
      <c r="E211" s="33">
        <v>0</v>
      </c>
      <c r="F211" s="33">
        <v>0</v>
      </c>
      <c r="G211" s="10">
        <f t="shared" si="11"/>
        <v>0</v>
      </c>
      <c r="H211" s="10">
        <f t="shared" si="12"/>
        <v>1000000</v>
      </c>
      <c r="I211" s="11">
        <f t="shared" si="13"/>
        <v>0</v>
      </c>
      <c r="J211" s="16"/>
    </row>
    <row r="212" spans="1:10" s="26" customFormat="1" x14ac:dyDescent="0.25">
      <c r="A212" s="31">
        <v>521219</v>
      </c>
      <c r="B212" s="32" t="s">
        <v>213</v>
      </c>
      <c r="C212" s="33">
        <f>C213</f>
        <v>4500000</v>
      </c>
      <c r="D212" s="1"/>
      <c r="E212" s="33">
        <v>0</v>
      </c>
      <c r="F212" s="33">
        <v>0</v>
      </c>
      <c r="G212" s="10">
        <f t="shared" si="11"/>
        <v>0</v>
      </c>
      <c r="H212" s="10">
        <f t="shared" si="12"/>
        <v>4500000</v>
      </c>
      <c r="I212" s="11">
        <f t="shared" si="13"/>
        <v>0</v>
      </c>
      <c r="J212" s="25"/>
    </row>
    <row r="213" spans="1:10" x14ac:dyDescent="0.25">
      <c r="A213" s="31"/>
      <c r="B213" s="32" t="s">
        <v>333</v>
      </c>
      <c r="C213" s="33">
        <f>SUM(C214:C216)</f>
        <v>4500000</v>
      </c>
      <c r="E213" s="33">
        <v>0</v>
      </c>
      <c r="F213" s="33">
        <v>0</v>
      </c>
      <c r="G213" s="10">
        <f t="shared" si="11"/>
        <v>0</v>
      </c>
      <c r="H213" s="10">
        <f t="shared" si="12"/>
        <v>4500000</v>
      </c>
      <c r="I213" s="11">
        <f t="shared" si="13"/>
        <v>0</v>
      </c>
    </row>
    <row r="214" spans="1:10" s="7" customFormat="1" x14ac:dyDescent="0.25">
      <c r="A214" s="31"/>
      <c r="B214" s="32" t="s">
        <v>394</v>
      </c>
      <c r="C214" s="33">
        <v>2000000</v>
      </c>
      <c r="D214" s="1"/>
      <c r="E214" s="33">
        <v>0</v>
      </c>
      <c r="F214" s="33">
        <v>0</v>
      </c>
      <c r="G214" s="10">
        <f t="shared" si="11"/>
        <v>0</v>
      </c>
      <c r="H214" s="10">
        <f t="shared" si="12"/>
        <v>2000000</v>
      </c>
      <c r="I214" s="11">
        <f t="shared" si="13"/>
        <v>0</v>
      </c>
      <c r="J214" s="16"/>
    </row>
    <row r="215" spans="1:10" s="7" customFormat="1" x14ac:dyDescent="0.25">
      <c r="A215" s="31"/>
      <c r="B215" s="32" t="s">
        <v>394</v>
      </c>
      <c r="C215" s="33">
        <v>1500000</v>
      </c>
      <c r="D215" s="1"/>
      <c r="E215" s="33">
        <v>0</v>
      </c>
      <c r="F215" s="33">
        <v>0</v>
      </c>
      <c r="G215" s="10">
        <f t="shared" si="11"/>
        <v>0</v>
      </c>
      <c r="H215" s="10">
        <f t="shared" si="12"/>
        <v>1500000</v>
      </c>
      <c r="I215" s="11">
        <f t="shared" si="13"/>
        <v>0</v>
      </c>
      <c r="J215" s="16"/>
    </row>
    <row r="216" spans="1:10" s="7" customFormat="1" x14ac:dyDescent="0.25">
      <c r="A216" s="31"/>
      <c r="B216" s="32" t="s">
        <v>394</v>
      </c>
      <c r="C216" s="33">
        <v>1000000</v>
      </c>
      <c r="D216" s="1"/>
      <c r="E216" s="33">
        <v>0</v>
      </c>
      <c r="F216" s="33">
        <v>0</v>
      </c>
      <c r="G216" s="10">
        <f t="shared" si="11"/>
        <v>0</v>
      </c>
      <c r="H216" s="10">
        <f t="shared" si="12"/>
        <v>1000000</v>
      </c>
      <c r="I216" s="11">
        <f t="shared" si="13"/>
        <v>0</v>
      </c>
      <c r="J216" s="16"/>
    </row>
    <row r="217" spans="1:10" x14ac:dyDescent="0.25">
      <c r="A217" s="31">
        <v>522191</v>
      </c>
      <c r="B217" s="32" t="s">
        <v>219</v>
      </c>
      <c r="C217" s="33">
        <f>C218</f>
        <v>4050000</v>
      </c>
      <c r="E217" s="33">
        <v>0</v>
      </c>
      <c r="F217" s="33">
        <v>0</v>
      </c>
      <c r="G217" s="10">
        <f t="shared" si="11"/>
        <v>0</v>
      </c>
      <c r="H217" s="10">
        <f t="shared" si="12"/>
        <v>4050000</v>
      </c>
      <c r="I217" s="11">
        <f t="shared" si="13"/>
        <v>0</v>
      </c>
    </row>
    <row r="218" spans="1:10" s="7" customFormat="1" x14ac:dyDescent="0.25">
      <c r="A218" s="31"/>
      <c r="B218" s="32" t="s">
        <v>435</v>
      </c>
      <c r="C218" s="33">
        <v>4050000</v>
      </c>
      <c r="D218" s="1"/>
      <c r="E218" s="33">
        <v>0</v>
      </c>
      <c r="F218" s="33">
        <v>0</v>
      </c>
      <c r="G218" s="10">
        <f t="shared" si="11"/>
        <v>0</v>
      </c>
      <c r="H218" s="10">
        <f t="shared" si="12"/>
        <v>4050000</v>
      </c>
      <c r="I218" s="11">
        <f t="shared" si="13"/>
        <v>0</v>
      </c>
      <c r="J218" s="16"/>
    </row>
    <row r="219" spans="1:10" x14ac:dyDescent="0.25">
      <c r="A219" s="31" t="s">
        <v>239</v>
      </c>
      <c r="B219" s="32" t="s">
        <v>122</v>
      </c>
      <c r="C219" s="33">
        <f>C220+C224+C231</f>
        <v>15875000</v>
      </c>
      <c r="E219" s="33">
        <v>0</v>
      </c>
      <c r="F219" s="33">
        <v>0</v>
      </c>
      <c r="G219" s="10">
        <f t="shared" si="11"/>
        <v>0</v>
      </c>
      <c r="H219" s="10">
        <f t="shared" si="12"/>
        <v>15875000</v>
      </c>
      <c r="I219" s="11">
        <f t="shared" si="13"/>
        <v>0</v>
      </c>
    </row>
    <row r="220" spans="1:10" x14ac:dyDescent="0.25">
      <c r="A220" s="31" t="s">
        <v>0</v>
      </c>
      <c r="B220" s="32" t="s">
        <v>240</v>
      </c>
      <c r="C220" s="33">
        <f>C221</f>
        <v>2975000</v>
      </c>
      <c r="E220" s="33">
        <v>0</v>
      </c>
      <c r="F220" s="33">
        <v>0</v>
      </c>
      <c r="G220" s="10">
        <f t="shared" ref="G220:G268" si="14">SUM(D220:F220)</f>
        <v>0</v>
      </c>
      <c r="H220" s="10">
        <f t="shared" ref="H220:H268" si="15">C220-G220</f>
        <v>2975000</v>
      </c>
      <c r="I220" s="11">
        <f t="shared" ref="I220:I268" si="16">G220/C220</f>
        <v>0</v>
      </c>
    </row>
    <row r="221" spans="1:10" x14ac:dyDescent="0.25">
      <c r="A221" s="31">
        <v>521211</v>
      </c>
      <c r="B221" s="32" t="s">
        <v>1</v>
      </c>
      <c r="C221" s="33">
        <f>SUM(C222:C223)</f>
        <v>2975000</v>
      </c>
      <c r="E221" s="33">
        <v>0</v>
      </c>
      <c r="F221" s="33">
        <v>0</v>
      </c>
      <c r="G221" s="10">
        <f t="shared" si="14"/>
        <v>0</v>
      </c>
      <c r="H221" s="10">
        <f t="shared" si="15"/>
        <v>2975000</v>
      </c>
      <c r="I221" s="11">
        <f t="shared" si="16"/>
        <v>0</v>
      </c>
    </row>
    <row r="222" spans="1:10" s="7" customFormat="1" x14ac:dyDescent="0.25">
      <c r="A222" s="31"/>
      <c r="B222" s="32" t="s">
        <v>334</v>
      </c>
      <c r="C222" s="33">
        <v>2700000</v>
      </c>
      <c r="D222" s="1"/>
      <c r="E222" s="33">
        <v>0</v>
      </c>
      <c r="F222" s="33">
        <v>0</v>
      </c>
      <c r="G222" s="10">
        <f t="shared" si="14"/>
        <v>0</v>
      </c>
      <c r="H222" s="10">
        <f t="shared" si="15"/>
        <v>2700000</v>
      </c>
      <c r="I222" s="11">
        <f t="shared" si="16"/>
        <v>0</v>
      </c>
      <c r="J222" s="16"/>
    </row>
    <row r="223" spans="1:10" s="26" customFormat="1" x14ac:dyDescent="0.25">
      <c r="A223" s="31"/>
      <c r="B223" s="32" t="s">
        <v>281</v>
      </c>
      <c r="C223" s="33">
        <v>275000</v>
      </c>
      <c r="D223" s="1"/>
      <c r="E223" s="33">
        <v>0</v>
      </c>
      <c r="F223" s="33">
        <v>0</v>
      </c>
      <c r="G223" s="10">
        <f t="shared" si="14"/>
        <v>0</v>
      </c>
      <c r="H223" s="10">
        <f t="shared" si="15"/>
        <v>275000</v>
      </c>
      <c r="I223" s="11">
        <f t="shared" si="16"/>
        <v>0</v>
      </c>
      <c r="J223" s="25"/>
    </row>
    <row r="224" spans="1:10" x14ac:dyDescent="0.25">
      <c r="A224" s="31" t="s">
        <v>11</v>
      </c>
      <c r="B224" s="32" t="s">
        <v>241</v>
      </c>
      <c r="C224" s="33">
        <f>C225+C228</f>
        <v>12300000</v>
      </c>
      <c r="E224" s="33">
        <v>0</v>
      </c>
      <c r="F224" s="33">
        <v>0</v>
      </c>
      <c r="G224" s="10">
        <f t="shared" si="14"/>
        <v>0</v>
      </c>
      <c r="H224" s="10">
        <f t="shared" si="15"/>
        <v>12300000</v>
      </c>
      <c r="I224" s="11">
        <f t="shared" si="16"/>
        <v>0</v>
      </c>
    </row>
    <row r="225" spans="1:10" x14ac:dyDescent="0.25">
      <c r="A225" s="31">
        <v>521211</v>
      </c>
      <c r="B225" s="32" t="s">
        <v>1</v>
      </c>
      <c r="C225" s="33">
        <f>SUM(C226:C227)</f>
        <v>6000000</v>
      </c>
      <c r="E225" s="33">
        <v>0</v>
      </c>
      <c r="F225" s="33">
        <v>0</v>
      </c>
      <c r="G225" s="10">
        <f t="shared" si="14"/>
        <v>0</v>
      </c>
      <c r="H225" s="10">
        <f t="shared" si="15"/>
        <v>6000000</v>
      </c>
      <c r="I225" s="11">
        <f t="shared" si="16"/>
        <v>0</v>
      </c>
    </row>
    <row r="226" spans="1:10" x14ac:dyDescent="0.25">
      <c r="A226" s="31"/>
      <c r="B226" s="32" t="s">
        <v>335</v>
      </c>
      <c r="C226" s="33">
        <v>3600000</v>
      </c>
      <c r="E226" s="33">
        <v>0</v>
      </c>
      <c r="F226" s="33">
        <v>0</v>
      </c>
      <c r="G226" s="10">
        <f t="shared" si="14"/>
        <v>0</v>
      </c>
      <c r="H226" s="10">
        <f t="shared" si="15"/>
        <v>3600000</v>
      </c>
      <c r="I226" s="11">
        <f t="shared" si="16"/>
        <v>0</v>
      </c>
    </row>
    <row r="227" spans="1:10" x14ac:dyDescent="0.25">
      <c r="A227" s="31"/>
      <c r="B227" s="32" t="s">
        <v>395</v>
      </c>
      <c r="C227" s="33">
        <v>2400000</v>
      </c>
      <c r="E227" s="33">
        <v>0</v>
      </c>
      <c r="F227" s="33">
        <v>0</v>
      </c>
      <c r="G227" s="10">
        <f t="shared" si="14"/>
        <v>0</v>
      </c>
      <c r="H227" s="10">
        <f t="shared" si="15"/>
        <v>2400000</v>
      </c>
      <c r="I227" s="11">
        <f t="shared" si="16"/>
        <v>0</v>
      </c>
    </row>
    <row r="228" spans="1:10" x14ac:dyDescent="0.25">
      <c r="A228" s="31">
        <v>522151</v>
      </c>
      <c r="B228" s="32" t="s">
        <v>34</v>
      </c>
      <c r="C228" s="33">
        <f>SUM(C229:C230)</f>
        <v>6300000</v>
      </c>
      <c r="E228" s="33">
        <v>0</v>
      </c>
      <c r="F228" s="33">
        <v>0</v>
      </c>
      <c r="G228" s="10">
        <f t="shared" si="14"/>
        <v>0</v>
      </c>
      <c r="H228" s="10">
        <f t="shared" si="15"/>
        <v>6300000</v>
      </c>
      <c r="I228" s="11">
        <f t="shared" si="16"/>
        <v>0</v>
      </c>
    </row>
    <row r="229" spans="1:10" s="7" customFormat="1" x14ac:dyDescent="0.25">
      <c r="A229" s="31"/>
      <c r="B229" s="32" t="s">
        <v>485</v>
      </c>
      <c r="C229" s="33">
        <v>4500000</v>
      </c>
      <c r="D229" s="1"/>
      <c r="E229" s="33">
        <v>0</v>
      </c>
      <c r="F229" s="33">
        <v>0</v>
      </c>
      <c r="G229" s="10">
        <f t="shared" si="14"/>
        <v>0</v>
      </c>
      <c r="H229" s="10">
        <f t="shared" si="15"/>
        <v>4500000</v>
      </c>
      <c r="I229" s="11">
        <f t="shared" si="16"/>
        <v>0</v>
      </c>
      <c r="J229" s="16"/>
    </row>
    <row r="230" spans="1:10" s="26" customFormat="1" x14ac:dyDescent="0.25">
      <c r="A230" s="31"/>
      <c r="B230" s="32" t="s">
        <v>486</v>
      </c>
      <c r="C230" s="33">
        <v>1800000</v>
      </c>
      <c r="D230" s="1"/>
      <c r="E230" s="33">
        <v>0</v>
      </c>
      <c r="F230" s="33">
        <v>0</v>
      </c>
      <c r="G230" s="10">
        <f t="shared" si="14"/>
        <v>0</v>
      </c>
      <c r="H230" s="10">
        <f t="shared" si="15"/>
        <v>1800000</v>
      </c>
      <c r="I230" s="11">
        <f t="shared" si="16"/>
        <v>0</v>
      </c>
      <c r="J230" s="25"/>
    </row>
    <row r="231" spans="1:10" x14ac:dyDescent="0.25">
      <c r="A231" s="31" t="s">
        <v>10</v>
      </c>
      <c r="B231" s="32" t="s">
        <v>242</v>
      </c>
      <c r="C231" s="33">
        <f>C232</f>
        <v>600000</v>
      </c>
      <c r="E231" s="33">
        <v>0</v>
      </c>
      <c r="F231" s="33">
        <v>0</v>
      </c>
      <c r="G231" s="10">
        <f t="shared" si="14"/>
        <v>0</v>
      </c>
      <c r="H231" s="10">
        <f t="shared" si="15"/>
        <v>600000</v>
      </c>
      <c r="I231" s="11">
        <f t="shared" si="16"/>
        <v>0</v>
      </c>
    </row>
    <row r="232" spans="1:10" x14ac:dyDescent="0.25">
      <c r="A232" s="31">
        <v>521211</v>
      </c>
      <c r="B232" s="32" t="s">
        <v>1</v>
      </c>
      <c r="C232" s="33">
        <f>C233</f>
        <v>600000</v>
      </c>
      <c r="E232" s="33">
        <v>0</v>
      </c>
      <c r="F232" s="33">
        <v>0</v>
      </c>
      <c r="G232" s="10">
        <f t="shared" si="14"/>
        <v>0</v>
      </c>
      <c r="H232" s="10">
        <f t="shared" si="15"/>
        <v>600000</v>
      </c>
      <c r="I232" s="11">
        <f t="shared" si="16"/>
        <v>0</v>
      </c>
    </row>
    <row r="233" spans="1:10" s="7" customFormat="1" x14ac:dyDescent="0.25">
      <c r="A233" s="31"/>
      <c r="B233" s="32" t="s">
        <v>336</v>
      </c>
      <c r="C233" s="33">
        <v>600000</v>
      </c>
      <c r="D233" s="1"/>
      <c r="E233" s="33">
        <v>0</v>
      </c>
      <c r="F233" s="33">
        <v>0</v>
      </c>
      <c r="G233" s="10">
        <f t="shared" si="14"/>
        <v>0</v>
      </c>
      <c r="H233" s="10">
        <f t="shared" si="15"/>
        <v>600000</v>
      </c>
      <c r="I233" s="11">
        <f t="shared" si="16"/>
        <v>0</v>
      </c>
      <c r="J233" s="16"/>
    </row>
    <row r="234" spans="1:10" s="7" customFormat="1" x14ac:dyDescent="0.25">
      <c r="A234" s="31" t="s">
        <v>192</v>
      </c>
      <c r="B234" s="32" t="s">
        <v>243</v>
      </c>
      <c r="C234" s="33">
        <f>C235+C253+C276+C290+C304+C320+C336+C356+C370+C383+C398+C425+C439+C457+C473+C487+C501+C514+C539</f>
        <v>224328000</v>
      </c>
      <c r="D234" s="1"/>
      <c r="E234" s="33">
        <v>0</v>
      </c>
      <c r="F234" s="33">
        <v>0</v>
      </c>
      <c r="G234" s="10">
        <f t="shared" si="14"/>
        <v>0</v>
      </c>
      <c r="H234" s="10">
        <f t="shared" si="15"/>
        <v>224328000</v>
      </c>
      <c r="I234" s="11">
        <f t="shared" si="16"/>
        <v>0</v>
      </c>
      <c r="J234" s="16"/>
    </row>
    <row r="235" spans="1:10" x14ac:dyDescent="0.25">
      <c r="A235" s="31" t="s">
        <v>191</v>
      </c>
      <c r="B235" s="32" t="s">
        <v>29</v>
      </c>
      <c r="C235" s="33">
        <f>C236+C243+C249</f>
        <v>21924000</v>
      </c>
      <c r="E235" s="33">
        <v>0</v>
      </c>
      <c r="F235" s="33">
        <v>0</v>
      </c>
      <c r="G235" s="10">
        <f t="shared" si="14"/>
        <v>0</v>
      </c>
      <c r="H235" s="10">
        <f t="shared" si="15"/>
        <v>21924000</v>
      </c>
      <c r="I235" s="11">
        <f t="shared" si="16"/>
        <v>0</v>
      </c>
    </row>
    <row r="236" spans="1:10" x14ac:dyDescent="0.25">
      <c r="A236" s="31" t="s">
        <v>216</v>
      </c>
      <c r="B236" s="32" t="s">
        <v>30</v>
      </c>
      <c r="C236" s="33">
        <f>C237+C240</f>
        <v>2844000</v>
      </c>
      <c r="E236" s="33">
        <v>0</v>
      </c>
      <c r="F236" s="33">
        <v>0</v>
      </c>
      <c r="G236" s="10">
        <f t="shared" si="14"/>
        <v>0</v>
      </c>
      <c r="H236" s="10">
        <f t="shared" si="15"/>
        <v>2844000</v>
      </c>
      <c r="I236" s="11">
        <f t="shared" si="16"/>
        <v>0</v>
      </c>
    </row>
    <row r="237" spans="1:10" s="7" customFormat="1" x14ac:dyDescent="0.25">
      <c r="A237" s="31" t="s">
        <v>0</v>
      </c>
      <c r="B237" s="32" t="s">
        <v>31</v>
      </c>
      <c r="C237" s="33">
        <f>C238</f>
        <v>1620000</v>
      </c>
      <c r="D237" s="1"/>
      <c r="E237" s="33">
        <v>0</v>
      </c>
      <c r="F237" s="33">
        <v>0</v>
      </c>
      <c r="G237" s="10">
        <f t="shared" si="14"/>
        <v>0</v>
      </c>
      <c r="H237" s="10">
        <f t="shared" si="15"/>
        <v>1620000</v>
      </c>
      <c r="I237" s="11">
        <f t="shared" si="16"/>
        <v>0</v>
      </c>
      <c r="J237" s="16"/>
    </row>
    <row r="238" spans="1:10" s="26" customFormat="1" x14ac:dyDescent="0.25">
      <c r="A238" s="31">
        <v>521211</v>
      </c>
      <c r="B238" s="32" t="s">
        <v>1</v>
      </c>
      <c r="C238" s="33">
        <f>C239</f>
        <v>1620000</v>
      </c>
      <c r="D238" s="1"/>
      <c r="E238" s="33">
        <v>0</v>
      </c>
      <c r="F238" s="33">
        <v>0</v>
      </c>
      <c r="G238" s="10">
        <f t="shared" si="14"/>
        <v>0</v>
      </c>
      <c r="H238" s="10">
        <f t="shared" si="15"/>
        <v>1620000</v>
      </c>
      <c r="I238" s="11">
        <f t="shared" si="16"/>
        <v>0</v>
      </c>
      <c r="J238" s="25"/>
    </row>
    <row r="239" spans="1:10" x14ac:dyDescent="0.25">
      <c r="A239" s="31"/>
      <c r="B239" s="32" t="s">
        <v>487</v>
      </c>
      <c r="C239" s="33">
        <v>1620000</v>
      </c>
      <c r="E239" s="33">
        <v>0</v>
      </c>
      <c r="F239" s="33">
        <v>0</v>
      </c>
      <c r="G239" s="10">
        <f t="shared" si="14"/>
        <v>0</v>
      </c>
      <c r="H239" s="10">
        <f t="shared" si="15"/>
        <v>1620000</v>
      </c>
      <c r="I239" s="11">
        <f t="shared" si="16"/>
        <v>0</v>
      </c>
    </row>
    <row r="240" spans="1:10" s="7" customFormat="1" x14ac:dyDescent="0.25">
      <c r="A240" s="31" t="s">
        <v>11</v>
      </c>
      <c r="B240" s="32" t="s">
        <v>32</v>
      </c>
      <c r="C240" s="33">
        <f>C241</f>
        <v>1224000</v>
      </c>
      <c r="D240" s="1"/>
      <c r="E240" s="33">
        <v>0</v>
      </c>
      <c r="F240" s="33">
        <v>0</v>
      </c>
      <c r="G240" s="10">
        <f t="shared" si="14"/>
        <v>0</v>
      </c>
      <c r="H240" s="10">
        <f t="shared" si="15"/>
        <v>1224000</v>
      </c>
      <c r="I240" s="11">
        <f t="shared" si="16"/>
        <v>0</v>
      </c>
      <c r="J240" s="16"/>
    </row>
    <row r="241" spans="1:10" s="26" customFormat="1" x14ac:dyDescent="0.25">
      <c r="A241" s="31">
        <v>521211</v>
      </c>
      <c r="B241" s="32" t="s">
        <v>1</v>
      </c>
      <c r="C241" s="33">
        <f>C242</f>
        <v>1224000</v>
      </c>
      <c r="D241" s="1"/>
      <c r="E241" s="33">
        <v>0</v>
      </c>
      <c r="F241" s="33">
        <v>0</v>
      </c>
      <c r="G241" s="10">
        <f t="shared" si="14"/>
        <v>0</v>
      </c>
      <c r="H241" s="10">
        <f t="shared" si="15"/>
        <v>1224000</v>
      </c>
      <c r="I241" s="11">
        <f t="shared" si="16"/>
        <v>0</v>
      </c>
      <c r="J241" s="25"/>
    </row>
    <row r="242" spans="1:10" x14ac:dyDescent="0.25">
      <c r="A242" s="31"/>
      <c r="B242" s="32" t="s">
        <v>281</v>
      </c>
      <c r="C242" s="33">
        <v>1224000</v>
      </c>
      <c r="E242" s="33">
        <v>0</v>
      </c>
      <c r="F242" s="33">
        <v>0</v>
      </c>
      <c r="G242" s="10">
        <f t="shared" si="14"/>
        <v>0</v>
      </c>
      <c r="H242" s="10">
        <f t="shared" si="15"/>
        <v>1224000</v>
      </c>
      <c r="I242" s="11">
        <f t="shared" si="16"/>
        <v>0</v>
      </c>
    </row>
    <row r="243" spans="1:10" s="7" customFormat="1" x14ac:dyDescent="0.25">
      <c r="A243" s="31" t="s">
        <v>217</v>
      </c>
      <c r="B243" s="32" t="s">
        <v>33</v>
      </c>
      <c r="C243" s="33">
        <f>C244</f>
        <v>17280000</v>
      </c>
      <c r="D243" s="1"/>
      <c r="E243" s="33">
        <v>0</v>
      </c>
      <c r="F243" s="33">
        <v>0</v>
      </c>
      <c r="G243" s="10">
        <f t="shared" si="14"/>
        <v>0</v>
      </c>
      <c r="H243" s="10">
        <f t="shared" si="15"/>
        <v>17280000</v>
      </c>
      <c r="I243" s="11">
        <f t="shared" si="16"/>
        <v>0</v>
      </c>
      <c r="J243" s="16"/>
    </row>
    <row r="244" spans="1:10" s="7" customFormat="1" x14ac:dyDescent="0.25">
      <c r="A244" s="31" t="s">
        <v>0</v>
      </c>
      <c r="B244" s="32" t="s">
        <v>244</v>
      </c>
      <c r="C244" s="33">
        <f>C245+C247</f>
        <v>17280000</v>
      </c>
      <c r="D244" s="1"/>
      <c r="E244" s="33">
        <v>0</v>
      </c>
      <c r="F244" s="33">
        <v>0</v>
      </c>
      <c r="G244" s="10">
        <f t="shared" si="14"/>
        <v>0</v>
      </c>
      <c r="H244" s="10">
        <f t="shared" si="15"/>
        <v>17280000</v>
      </c>
      <c r="I244" s="11">
        <f t="shared" si="16"/>
        <v>0</v>
      </c>
      <c r="J244" s="16"/>
    </row>
    <row r="245" spans="1:10" s="7" customFormat="1" x14ac:dyDescent="0.25">
      <c r="A245" s="31">
        <v>521211</v>
      </c>
      <c r="B245" s="32" t="s">
        <v>1</v>
      </c>
      <c r="C245" s="33">
        <f>C246</f>
        <v>2160000</v>
      </c>
      <c r="D245" s="1"/>
      <c r="E245" s="33">
        <v>0</v>
      </c>
      <c r="F245" s="33">
        <v>0</v>
      </c>
      <c r="G245" s="10">
        <f t="shared" si="14"/>
        <v>0</v>
      </c>
      <c r="H245" s="10">
        <f t="shared" si="15"/>
        <v>2160000</v>
      </c>
      <c r="I245" s="11">
        <f t="shared" si="16"/>
        <v>0</v>
      </c>
      <c r="J245" s="16"/>
    </row>
    <row r="246" spans="1:10" x14ac:dyDescent="0.25">
      <c r="A246" s="31"/>
      <c r="B246" s="32" t="s">
        <v>497</v>
      </c>
      <c r="C246" s="33">
        <v>2160000</v>
      </c>
      <c r="E246" s="33">
        <v>0</v>
      </c>
      <c r="F246" s="33">
        <v>0</v>
      </c>
      <c r="G246" s="10">
        <f t="shared" si="14"/>
        <v>0</v>
      </c>
      <c r="H246" s="10">
        <f t="shared" si="15"/>
        <v>2160000</v>
      </c>
      <c r="I246" s="11">
        <f t="shared" si="16"/>
        <v>0</v>
      </c>
    </row>
    <row r="247" spans="1:10" x14ac:dyDescent="0.25">
      <c r="A247" s="31">
        <v>522151</v>
      </c>
      <c r="B247" s="32" t="s">
        <v>34</v>
      </c>
      <c r="C247" s="33">
        <f>C248</f>
        <v>15120000</v>
      </c>
      <c r="E247" s="33">
        <v>0</v>
      </c>
      <c r="F247" s="33">
        <v>0</v>
      </c>
      <c r="G247" s="10">
        <f t="shared" si="14"/>
        <v>0</v>
      </c>
      <c r="H247" s="10">
        <f t="shared" si="15"/>
        <v>15120000</v>
      </c>
      <c r="I247" s="11">
        <f t="shared" si="16"/>
        <v>0</v>
      </c>
    </row>
    <row r="248" spans="1:10" s="7" customFormat="1" x14ac:dyDescent="0.25">
      <c r="A248" s="31"/>
      <c r="B248" s="32" t="s">
        <v>396</v>
      </c>
      <c r="C248" s="33">
        <v>15120000</v>
      </c>
      <c r="D248" s="1"/>
      <c r="E248" s="33">
        <v>0</v>
      </c>
      <c r="F248" s="33">
        <v>0</v>
      </c>
      <c r="G248" s="10">
        <f t="shared" si="14"/>
        <v>0</v>
      </c>
      <c r="H248" s="10">
        <f t="shared" si="15"/>
        <v>15120000</v>
      </c>
      <c r="I248" s="11">
        <f t="shared" si="16"/>
        <v>0</v>
      </c>
      <c r="J248" s="16"/>
    </row>
    <row r="249" spans="1:10" x14ac:dyDescent="0.25">
      <c r="A249" s="31" t="s">
        <v>227</v>
      </c>
      <c r="B249" s="32" t="s">
        <v>35</v>
      </c>
      <c r="C249" s="33">
        <f>C250</f>
        <v>1800000</v>
      </c>
      <c r="E249" s="33">
        <v>0</v>
      </c>
      <c r="F249" s="33">
        <v>0</v>
      </c>
      <c r="G249" s="10">
        <f t="shared" si="14"/>
        <v>0</v>
      </c>
      <c r="H249" s="10">
        <f t="shared" si="15"/>
        <v>1800000</v>
      </c>
      <c r="I249" s="11">
        <f t="shared" si="16"/>
        <v>0</v>
      </c>
    </row>
    <row r="250" spans="1:10" x14ac:dyDescent="0.25">
      <c r="A250" s="31" t="s">
        <v>0</v>
      </c>
      <c r="B250" s="32" t="s">
        <v>244</v>
      </c>
      <c r="C250" s="33">
        <f>C251</f>
        <v>1800000</v>
      </c>
      <c r="E250" s="33">
        <v>0</v>
      </c>
      <c r="F250" s="33">
        <v>0</v>
      </c>
      <c r="G250" s="10">
        <f t="shared" si="14"/>
        <v>0</v>
      </c>
      <c r="H250" s="10">
        <f t="shared" si="15"/>
        <v>1800000</v>
      </c>
      <c r="I250" s="11">
        <f t="shared" si="16"/>
        <v>0</v>
      </c>
    </row>
    <row r="251" spans="1:10" s="7" customFormat="1" x14ac:dyDescent="0.25">
      <c r="A251" s="31">
        <v>521211</v>
      </c>
      <c r="B251" s="32" t="s">
        <v>1</v>
      </c>
      <c r="C251" s="33">
        <f>C252</f>
        <v>1800000</v>
      </c>
      <c r="D251" s="1"/>
      <c r="E251" s="33">
        <v>0</v>
      </c>
      <c r="F251" s="33">
        <v>0</v>
      </c>
      <c r="G251" s="10">
        <f t="shared" si="14"/>
        <v>0</v>
      </c>
      <c r="H251" s="10">
        <f t="shared" si="15"/>
        <v>1800000</v>
      </c>
      <c r="I251" s="11">
        <f t="shared" si="16"/>
        <v>0</v>
      </c>
      <c r="J251" s="16"/>
    </row>
    <row r="252" spans="1:10" x14ac:dyDescent="0.25">
      <c r="A252" s="31"/>
      <c r="B252" s="32" t="s">
        <v>336</v>
      </c>
      <c r="C252" s="33">
        <v>1800000</v>
      </c>
      <c r="E252" s="33">
        <v>0</v>
      </c>
      <c r="F252" s="33">
        <v>0</v>
      </c>
      <c r="G252" s="10">
        <f t="shared" si="14"/>
        <v>0</v>
      </c>
      <c r="H252" s="10">
        <f t="shared" si="15"/>
        <v>1800000</v>
      </c>
      <c r="I252" s="11">
        <f t="shared" si="16"/>
        <v>0</v>
      </c>
    </row>
    <row r="253" spans="1:10" s="7" customFormat="1" x14ac:dyDescent="0.25">
      <c r="A253" s="31" t="s">
        <v>190</v>
      </c>
      <c r="B253" s="32" t="s">
        <v>36</v>
      </c>
      <c r="C253" s="33">
        <f>C254+C263+C272</f>
        <v>29688000</v>
      </c>
      <c r="D253" s="1"/>
      <c r="E253" s="33">
        <v>0</v>
      </c>
      <c r="F253" s="33">
        <v>0</v>
      </c>
      <c r="G253" s="10">
        <f t="shared" si="14"/>
        <v>0</v>
      </c>
      <c r="H253" s="10">
        <f t="shared" si="15"/>
        <v>29688000</v>
      </c>
      <c r="I253" s="11">
        <f t="shared" si="16"/>
        <v>0</v>
      </c>
      <c r="J253" s="16"/>
    </row>
    <row r="254" spans="1:10" s="7" customFormat="1" x14ac:dyDescent="0.25">
      <c r="A254" s="31" t="s">
        <v>216</v>
      </c>
      <c r="B254" s="32" t="s">
        <v>37</v>
      </c>
      <c r="C254" s="33">
        <v>6528000</v>
      </c>
      <c r="D254" s="1"/>
      <c r="E254" s="33">
        <v>0</v>
      </c>
      <c r="F254" s="33">
        <v>0</v>
      </c>
      <c r="G254" s="10">
        <f t="shared" si="14"/>
        <v>0</v>
      </c>
      <c r="H254" s="10">
        <f t="shared" si="15"/>
        <v>6528000</v>
      </c>
      <c r="I254" s="11">
        <f t="shared" si="16"/>
        <v>0</v>
      </c>
      <c r="J254" s="16"/>
    </row>
    <row r="255" spans="1:10" s="7" customFormat="1" x14ac:dyDescent="0.25">
      <c r="A255" s="31" t="s">
        <v>0</v>
      </c>
      <c r="B255" s="32" t="s">
        <v>31</v>
      </c>
      <c r="C255" s="33">
        <f>C256</f>
        <v>1350000</v>
      </c>
      <c r="D255" s="1"/>
      <c r="E255" s="33">
        <v>0</v>
      </c>
      <c r="F255" s="33">
        <v>0</v>
      </c>
      <c r="G255" s="10">
        <f t="shared" si="14"/>
        <v>0</v>
      </c>
      <c r="H255" s="10">
        <f t="shared" si="15"/>
        <v>1350000</v>
      </c>
      <c r="I255" s="11">
        <f t="shared" si="16"/>
        <v>0</v>
      </c>
      <c r="J255" s="16"/>
    </row>
    <row r="256" spans="1:10" x14ac:dyDescent="0.25">
      <c r="A256" s="31">
        <v>521211</v>
      </c>
      <c r="B256" s="32" t="s">
        <v>1</v>
      </c>
      <c r="C256" s="33">
        <f>C257</f>
        <v>1350000</v>
      </c>
      <c r="E256" s="33">
        <v>0</v>
      </c>
      <c r="F256" s="33">
        <v>0</v>
      </c>
      <c r="G256" s="10">
        <f t="shared" si="14"/>
        <v>0</v>
      </c>
      <c r="H256" s="10">
        <f t="shared" si="15"/>
        <v>1350000</v>
      </c>
      <c r="I256" s="11">
        <f t="shared" si="16"/>
        <v>0</v>
      </c>
    </row>
    <row r="257" spans="1:10" x14ac:dyDescent="0.25">
      <c r="A257" s="31"/>
      <c r="B257" s="32" t="s">
        <v>337</v>
      </c>
      <c r="C257" s="33">
        <v>1350000</v>
      </c>
      <c r="E257" s="33">
        <v>0</v>
      </c>
      <c r="F257" s="33">
        <v>0</v>
      </c>
      <c r="G257" s="10">
        <f t="shared" si="14"/>
        <v>0</v>
      </c>
      <c r="H257" s="10">
        <f t="shared" si="15"/>
        <v>1350000</v>
      </c>
      <c r="I257" s="11">
        <f t="shared" si="16"/>
        <v>0</v>
      </c>
    </row>
    <row r="258" spans="1:10" s="7" customFormat="1" x14ac:dyDescent="0.25">
      <c r="A258" s="31" t="s">
        <v>11</v>
      </c>
      <c r="B258" s="32" t="s">
        <v>32</v>
      </c>
      <c r="C258" s="33">
        <f>C259+C261</f>
        <v>5178000</v>
      </c>
      <c r="D258" s="1"/>
      <c r="E258" s="33">
        <v>0</v>
      </c>
      <c r="F258" s="33">
        <v>0</v>
      </c>
      <c r="G258" s="10">
        <f t="shared" si="14"/>
        <v>0</v>
      </c>
      <c r="H258" s="10">
        <f t="shared" si="15"/>
        <v>5178000</v>
      </c>
      <c r="I258" s="11">
        <f t="shared" si="16"/>
        <v>0</v>
      </c>
      <c r="J258" s="16"/>
    </row>
    <row r="259" spans="1:10" x14ac:dyDescent="0.25">
      <c r="A259" s="31">
        <v>521211</v>
      </c>
      <c r="B259" s="32" t="s">
        <v>1</v>
      </c>
      <c r="C259" s="33">
        <f>C260</f>
        <v>1218000</v>
      </c>
      <c r="E259" s="33">
        <v>0</v>
      </c>
      <c r="F259" s="33">
        <v>0</v>
      </c>
      <c r="G259" s="10">
        <f t="shared" si="14"/>
        <v>0</v>
      </c>
      <c r="H259" s="10">
        <f t="shared" si="15"/>
        <v>1218000</v>
      </c>
      <c r="I259" s="11">
        <f t="shared" si="16"/>
        <v>0</v>
      </c>
    </row>
    <row r="260" spans="1:10" x14ac:dyDescent="0.25">
      <c r="A260" s="31"/>
      <c r="B260" s="32" t="s">
        <v>281</v>
      </c>
      <c r="C260" s="33">
        <v>1218000</v>
      </c>
      <c r="E260" s="33">
        <v>0</v>
      </c>
      <c r="F260" s="33">
        <v>0</v>
      </c>
      <c r="G260" s="10">
        <f t="shared" si="14"/>
        <v>0</v>
      </c>
      <c r="H260" s="10">
        <f t="shared" si="15"/>
        <v>1218000</v>
      </c>
      <c r="I260" s="11">
        <f t="shared" si="16"/>
        <v>0</v>
      </c>
    </row>
    <row r="261" spans="1:10" x14ac:dyDescent="0.25">
      <c r="A261" s="31">
        <v>524113</v>
      </c>
      <c r="B261" s="32" t="s">
        <v>38</v>
      </c>
      <c r="C261" s="33">
        <f>C262</f>
        <v>3960000</v>
      </c>
      <c r="E261" s="33">
        <v>0</v>
      </c>
      <c r="F261" s="33">
        <v>0</v>
      </c>
      <c r="G261" s="10">
        <f t="shared" si="14"/>
        <v>0</v>
      </c>
      <c r="H261" s="10">
        <f t="shared" si="15"/>
        <v>3960000</v>
      </c>
      <c r="I261" s="11">
        <f t="shared" si="16"/>
        <v>0</v>
      </c>
    </row>
    <row r="262" spans="1:10" x14ac:dyDescent="0.25">
      <c r="A262" s="31"/>
      <c r="B262" s="32" t="s">
        <v>488</v>
      </c>
      <c r="C262" s="33">
        <v>3960000</v>
      </c>
      <c r="E262" s="33">
        <v>0</v>
      </c>
      <c r="F262" s="33">
        <v>0</v>
      </c>
      <c r="G262" s="10">
        <f t="shared" si="14"/>
        <v>0</v>
      </c>
      <c r="H262" s="10">
        <f t="shared" si="15"/>
        <v>3960000</v>
      </c>
      <c r="I262" s="11">
        <f t="shared" si="16"/>
        <v>0</v>
      </c>
    </row>
    <row r="263" spans="1:10" x14ac:dyDescent="0.25">
      <c r="A263" s="31" t="s">
        <v>217</v>
      </c>
      <c r="B263" s="32" t="s">
        <v>39</v>
      </c>
      <c r="C263" s="33">
        <f>C264</f>
        <v>21840000</v>
      </c>
      <c r="E263" s="33">
        <v>0</v>
      </c>
      <c r="F263" s="33">
        <v>0</v>
      </c>
      <c r="G263" s="10">
        <f t="shared" si="14"/>
        <v>0</v>
      </c>
      <c r="H263" s="10">
        <f t="shared" si="15"/>
        <v>21840000</v>
      </c>
      <c r="I263" s="11">
        <f t="shared" si="16"/>
        <v>0</v>
      </c>
    </row>
    <row r="264" spans="1:10" s="7" customFormat="1" x14ac:dyDescent="0.25">
      <c r="A264" s="31" t="s">
        <v>0</v>
      </c>
      <c r="B264" s="32" t="s">
        <v>244</v>
      </c>
      <c r="C264" s="33">
        <v>21840000</v>
      </c>
      <c r="D264" s="1"/>
      <c r="E264" s="33">
        <v>0</v>
      </c>
      <c r="F264" s="33">
        <v>0</v>
      </c>
      <c r="G264" s="10">
        <f t="shared" si="14"/>
        <v>0</v>
      </c>
      <c r="H264" s="10">
        <f t="shared" si="15"/>
        <v>21840000</v>
      </c>
      <c r="I264" s="11">
        <f t="shared" si="16"/>
        <v>0</v>
      </c>
      <c r="J264" s="16"/>
    </row>
    <row r="265" spans="1:10" s="7" customFormat="1" x14ac:dyDescent="0.25">
      <c r="A265" s="31">
        <v>521211</v>
      </c>
      <c r="B265" s="32" t="s">
        <v>1</v>
      </c>
      <c r="C265" s="33">
        <f>SUM(C266:C267)</f>
        <v>5040000</v>
      </c>
      <c r="D265" s="1"/>
      <c r="E265" s="33">
        <v>0</v>
      </c>
      <c r="F265" s="33">
        <v>0</v>
      </c>
      <c r="G265" s="10">
        <f t="shared" si="14"/>
        <v>0</v>
      </c>
      <c r="H265" s="10">
        <f t="shared" si="15"/>
        <v>5040000</v>
      </c>
      <c r="I265" s="11">
        <f t="shared" si="16"/>
        <v>0</v>
      </c>
      <c r="J265" s="16"/>
    </row>
    <row r="266" spans="1:10" x14ac:dyDescent="0.25">
      <c r="A266" s="31"/>
      <c r="B266" s="32" t="s">
        <v>338</v>
      </c>
      <c r="C266" s="33">
        <v>1440000</v>
      </c>
      <c r="E266" s="33">
        <v>0</v>
      </c>
      <c r="F266" s="33">
        <v>0</v>
      </c>
      <c r="G266" s="10">
        <f t="shared" si="14"/>
        <v>0</v>
      </c>
      <c r="H266" s="10">
        <f t="shared" si="15"/>
        <v>1440000</v>
      </c>
      <c r="I266" s="11">
        <f t="shared" si="16"/>
        <v>0</v>
      </c>
    </row>
    <row r="267" spans="1:10" x14ac:dyDescent="0.25">
      <c r="A267" s="31"/>
      <c r="B267" s="32" t="s">
        <v>397</v>
      </c>
      <c r="C267" s="33">
        <v>3600000</v>
      </c>
      <c r="E267" s="33">
        <v>0</v>
      </c>
      <c r="F267" s="33">
        <v>0</v>
      </c>
      <c r="G267" s="10">
        <f t="shared" si="14"/>
        <v>0</v>
      </c>
      <c r="H267" s="10">
        <f t="shared" si="15"/>
        <v>3600000</v>
      </c>
      <c r="I267" s="11">
        <f t="shared" si="16"/>
        <v>0</v>
      </c>
    </row>
    <row r="268" spans="1:10" x14ac:dyDescent="0.25">
      <c r="A268" s="31">
        <v>522151</v>
      </c>
      <c r="B268" s="32" t="s">
        <v>34</v>
      </c>
      <c r="C268" s="33">
        <f>C269</f>
        <v>10200000</v>
      </c>
      <c r="E268" s="33">
        <v>0</v>
      </c>
      <c r="F268" s="33">
        <v>0</v>
      </c>
      <c r="G268" s="10">
        <f t="shared" si="14"/>
        <v>0</v>
      </c>
      <c r="H268" s="10">
        <f t="shared" si="15"/>
        <v>10200000</v>
      </c>
      <c r="I268" s="11">
        <f t="shared" si="16"/>
        <v>0</v>
      </c>
    </row>
    <row r="269" spans="1:10" x14ac:dyDescent="0.25">
      <c r="A269" s="31"/>
      <c r="B269" s="32" t="s">
        <v>396</v>
      </c>
      <c r="C269" s="33">
        <v>10200000</v>
      </c>
      <c r="E269" s="33">
        <v>0</v>
      </c>
      <c r="F269" s="33">
        <v>0</v>
      </c>
      <c r="G269" s="10">
        <f t="shared" ref="G269:G320" si="17">SUM(D269:F269)</f>
        <v>0</v>
      </c>
      <c r="H269" s="10">
        <f t="shared" ref="H269:H320" si="18">C269-G269</f>
        <v>10200000</v>
      </c>
      <c r="I269" s="11">
        <f t="shared" ref="I269:I320" si="19">G269/C269</f>
        <v>0</v>
      </c>
    </row>
    <row r="270" spans="1:10" x14ac:dyDescent="0.25">
      <c r="A270" s="31">
        <v>524113</v>
      </c>
      <c r="B270" s="32" t="s">
        <v>38</v>
      </c>
      <c r="C270" s="33">
        <f>C271</f>
        <v>6600000</v>
      </c>
      <c r="E270" s="33">
        <v>0</v>
      </c>
      <c r="F270" s="33">
        <v>0</v>
      </c>
      <c r="G270" s="10">
        <f t="shared" si="17"/>
        <v>0</v>
      </c>
      <c r="H270" s="10">
        <f t="shared" si="18"/>
        <v>6600000</v>
      </c>
      <c r="I270" s="11">
        <f t="shared" si="19"/>
        <v>0</v>
      </c>
    </row>
    <row r="271" spans="1:10" x14ac:dyDescent="0.25">
      <c r="A271" s="31"/>
      <c r="B271" s="32" t="s">
        <v>505</v>
      </c>
      <c r="C271" s="33">
        <v>6600000</v>
      </c>
      <c r="E271" s="33">
        <v>0</v>
      </c>
      <c r="F271" s="33">
        <v>0</v>
      </c>
      <c r="G271" s="10">
        <f t="shared" si="17"/>
        <v>0</v>
      </c>
      <c r="H271" s="10">
        <f t="shared" si="18"/>
        <v>6600000</v>
      </c>
      <c r="I271" s="11">
        <f t="shared" si="19"/>
        <v>0</v>
      </c>
    </row>
    <row r="272" spans="1:10" s="7" customFormat="1" x14ac:dyDescent="0.25">
      <c r="A272" s="31" t="s">
        <v>227</v>
      </c>
      <c r="B272" s="32" t="s">
        <v>40</v>
      </c>
      <c r="C272" s="33">
        <f>C273</f>
        <v>1320000</v>
      </c>
      <c r="D272" s="1"/>
      <c r="E272" s="33">
        <v>0</v>
      </c>
      <c r="F272" s="33">
        <v>0</v>
      </c>
      <c r="G272" s="10">
        <f t="shared" si="17"/>
        <v>0</v>
      </c>
      <c r="H272" s="10">
        <f t="shared" si="18"/>
        <v>1320000</v>
      </c>
      <c r="I272" s="11">
        <f t="shared" si="19"/>
        <v>0</v>
      </c>
      <c r="J272" s="16"/>
    </row>
    <row r="273" spans="1:10" x14ac:dyDescent="0.25">
      <c r="A273" s="31" t="s">
        <v>0</v>
      </c>
      <c r="B273" s="32" t="s">
        <v>244</v>
      </c>
      <c r="C273" s="33">
        <f>C274</f>
        <v>1320000</v>
      </c>
      <c r="E273" s="33">
        <v>0</v>
      </c>
      <c r="F273" s="33">
        <v>0</v>
      </c>
      <c r="G273" s="10">
        <f t="shared" si="17"/>
        <v>0</v>
      </c>
      <c r="H273" s="10">
        <f t="shared" si="18"/>
        <v>1320000</v>
      </c>
      <c r="I273" s="11">
        <f t="shared" si="19"/>
        <v>0</v>
      </c>
    </row>
    <row r="274" spans="1:10" x14ac:dyDescent="0.25">
      <c r="A274" s="31">
        <v>521211</v>
      </c>
      <c r="B274" s="32" t="s">
        <v>1</v>
      </c>
      <c r="C274" s="33">
        <f>C275</f>
        <v>1320000</v>
      </c>
      <c r="E274" s="33">
        <v>0</v>
      </c>
      <c r="F274" s="33">
        <v>0</v>
      </c>
      <c r="G274" s="10">
        <f t="shared" si="17"/>
        <v>0</v>
      </c>
      <c r="H274" s="10">
        <f t="shared" si="18"/>
        <v>1320000</v>
      </c>
      <c r="I274" s="11">
        <f t="shared" si="19"/>
        <v>0</v>
      </c>
    </row>
    <row r="275" spans="1:10" s="7" customFormat="1" x14ac:dyDescent="0.25">
      <c r="A275" s="31"/>
      <c r="B275" s="32" t="s">
        <v>336</v>
      </c>
      <c r="C275" s="33">
        <v>1320000</v>
      </c>
      <c r="D275" s="1"/>
      <c r="E275" s="33">
        <v>0</v>
      </c>
      <c r="F275" s="33">
        <v>0</v>
      </c>
      <c r="G275" s="10">
        <f t="shared" si="17"/>
        <v>0</v>
      </c>
      <c r="H275" s="10">
        <f t="shared" si="18"/>
        <v>1320000</v>
      </c>
      <c r="I275" s="11">
        <f t="shared" si="19"/>
        <v>0</v>
      </c>
      <c r="J275" s="16"/>
    </row>
    <row r="276" spans="1:10" s="7" customFormat="1" x14ac:dyDescent="0.25">
      <c r="A276" s="31" t="s">
        <v>189</v>
      </c>
      <c r="B276" s="32" t="s">
        <v>41</v>
      </c>
      <c r="C276" s="33">
        <f>C277+C282+C286</f>
        <v>4875000</v>
      </c>
      <c r="D276" s="1"/>
      <c r="E276" s="33">
        <v>0</v>
      </c>
      <c r="F276" s="33">
        <v>0</v>
      </c>
      <c r="G276" s="10">
        <f t="shared" si="17"/>
        <v>0</v>
      </c>
      <c r="H276" s="10">
        <f t="shared" si="18"/>
        <v>4875000</v>
      </c>
      <c r="I276" s="11">
        <f t="shared" si="19"/>
        <v>0</v>
      </c>
      <c r="J276" s="16"/>
    </row>
    <row r="277" spans="1:10" x14ac:dyDescent="0.25">
      <c r="A277" s="31" t="s">
        <v>216</v>
      </c>
      <c r="B277" s="32" t="s">
        <v>42</v>
      </c>
      <c r="C277" s="33">
        <f>C278</f>
        <v>2750000</v>
      </c>
      <c r="E277" s="33">
        <v>0</v>
      </c>
      <c r="F277" s="33">
        <v>0</v>
      </c>
      <c r="G277" s="10">
        <f t="shared" si="17"/>
        <v>0</v>
      </c>
      <c r="H277" s="10">
        <f t="shared" si="18"/>
        <v>2750000</v>
      </c>
      <c r="I277" s="11">
        <f t="shared" si="19"/>
        <v>0</v>
      </c>
    </row>
    <row r="278" spans="1:10" x14ac:dyDescent="0.25">
      <c r="A278" s="31" t="s">
        <v>0</v>
      </c>
      <c r="B278" s="32" t="s">
        <v>245</v>
      </c>
      <c r="C278" s="33">
        <f>C279</f>
        <v>2750000</v>
      </c>
      <c r="E278" s="33">
        <v>0</v>
      </c>
      <c r="F278" s="33">
        <v>0</v>
      </c>
      <c r="G278" s="10">
        <f t="shared" si="17"/>
        <v>0</v>
      </c>
      <c r="H278" s="10">
        <f t="shared" si="18"/>
        <v>2750000</v>
      </c>
      <c r="I278" s="11">
        <f t="shared" si="19"/>
        <v>0</v>
      </c>
    </row>
    <row r="279" spans="1:10" x14ac:dyDescent="0.25">
      <c r="A279" s="31">
        <v>521211</v>
      </c>
      <c r="B279" s="32" t="s">
        <v>1</v>
      </c>
      <c r="C279" s="33">
        <f>SUM(C280:C281)</f>
        <v>2750000</v>
      </c>
      <c r="E279" s="33">
        <v>0</v>
      </c>
      <c r="F279" s="33">
        <v>0</v>
      </c>
      <c r="G279" s="10">
        <f t="shared" si="17"/>
        <v>0</v>
      </c>
      <c r="H279" s="10">
        <f t="shared" si="18"/>
        <v>2750000</v>
      </c>
      <c r="I279" s="11">
        <f t="shared" si="19"/>
        <v>0</v>
      </c>
    </row>
    <row r="280" spans="1:10" x14ac:dyDescent="0.25">
      <c r="A280" s="31"/>
      <c r="B280" s="32" t="s">
        <v>476</v>
      </c>
      <c r="C280" s="33">
        <v>1875000</v>
      </c>
      <c r="E280" s="33">
        <v>0</v>
      </c>
      <c r="F280" s="33">
        <v>0</v>
      </c>
      <c r="G280" s="10">
        <f t="shared" si="17"/>
        <v>0</v>
      </c>
      <c r="H280" s="10">
        <f t="shared" si="18"/>
        <v>1875000</v>
      </c>
      <c r="I280" s="11">
        <f t="shared" si="19"/>
        <v>0</v>
      </c>
    </row>
    <row r="281" spans="1:10" x14ac:dyDescent="0.25">
      <c r="A281" s="31"/>
      <c r="B281" s="32" t="s">
        <v>281</v>
      </c>
      <c r="C281" s="33">
        <v>875000</v>
      </c>
      <c r="E281" s="33">
        <v>0</v>
      </c>
      <c r="F281" s="33">
        <v>0</v>
      </c>
      <c r="G281" s="10">
        <f t="shared" si="17"/>
        <v>0</v>
      </c>
      <c r="H281" s="10">
        <f t="shared" si="18"/>
        <v>875000</v>
      </c>
      <c r="I281" s="11">
        <f t="shared" si="19"/>
        <v>0</v>
      </c>
    </row>
    <row r="282" spans="1:10" x14ac:dyDescent="0.25">
      <c r="A282" s="31" t="s">
        <v>217</v>
      </c>
      <c r="B282" s="32" t="s">
        <v>43</v>
      </c>
      <c r="C282" s="33">
        <f>C283</f>
        <v>1500000</v>
      </c>
      <c r="E282" s="33">
        <v>0</v>
      </c>
      <c r="F282" s="33">
        <v>0</v>
      </c>
      <c r="G282" s="10">
        <f t="shared" si="17"/>
        <v>0</v>
      </c>
      <c r="H282" s="10">
        <f t="shared" si="18"/>
        <v>1500000</v>
      </c>
      <c r="I282" s="11">
        <f t="shared" si="19"/>
        <v>0</v>
      </c>
    </row>
    <row r="283" spans="1:10" x14ac:dyDescent="0.25">
      <c r="A283" s="31" t="s">
        <v>0</v>
      </c>
      <c r="B283" s="32" t="s">
        <v>244</v>
      </c>
      <c r="C283" s="33">
        <f>C284</f>
        <v>1500000</v>
      </c>
      <c r="E283" s="33">
        <v>0</v>
      </c>
      <c r="F283" s="33">
        <v>0</v>
      </c>
      <c r="G283" s="10">
        <f t="shared" si="17"/>
        <v>0</v>
      </c>
      <c r="H283" s="10">
        <f t="shared" si="18"/>
        <v>1500000</v>
      </c>
      <c r="I283" s="11">
        <f t="shared" si="19"/>
        <v>0</v>
      </c>
    </row>
    <row r="284" spans="1:10" s="7" customFormat="1" x14ac:dyDescent="0.25">
      <c r="A284" s="31">
        <v>521211</v>
      </c>
      <c r="B284" s="32" t="s">
        <v>1</v>
      </c>
      <c r="C284" s="33">
        <f>C285</f>
        <v>1500000</v>
      </c>
      <c r="D284" s="1"/>
      <c r="E284" s="33">
        <v>0</v>
      </c>
      <c r="F284" s="33">
        <v>0</v>
      </c>
      <c r="G284" s="10">
        <f t="shared" si="17"/>
        <v>0</v>
      </c>
      <c r="H284" s="10">
        <f t="shared" si="18"/>
        <v>1500000</v>
      </c>
      <c r="I284" s="11">
        <f t="shared" si="19"/>
        <v>0</v>
      </c>
      <c r="J284" s="16"/>
    </row>
    <row r="285" spans="1:10" x14ac:dyDescent="0.25">
      <c r="A285" s="31"/>
      <c r="B285" s="32" t="s">
        <v>460</v>
      </c>
      <c r="C285" s="33">
        <v>1500000</v>
      </c>
      <c r="E285" s="33">
        <v>0</v>
      </c>
      <c r="F285" s="33">
        <v>0</v>
      </c>
      <c r="G285" s="10">
        <f t="shared" si="17"/>
        <v>0</v>
      </c>
      <c r="H285" s="10">
        <f t="shared" si="18"/>
        <v>1500000</v>
      </c>
      <c r="I285" s="11">
        <f t="shared" si="19"/>
        <v>0</v>
      </c>
    </row>
    <row r="286" spans="1:10" x14ac:dyDescent="0.25">
      <c r="A286" s="31" t="s">
        <v>227</v>
      </c>
      <c r="B286" s="32" t="s">
        <v>44</v>
      </c>
      <c r="C286" s="33">
        <f>C287</f>
        <v>625000</v>
      </c>
      <c r="E286" s="33">
        <v>0</v>
      </c>
      <c r="F286" s="33">
        <v>0</v>
      </c>
      <c r="G286" s="10">
        <f t="shared" si="17"/>
        <v>0</v>
      </c>
      <c r="H286" s="10">
        <f t="shared" si="18"/>
        <v>625000</v>
      </c>
      <c r="I286" s="11">
        <f t="shared" si="19"/>
        <v>0</v>
      </c>
    </row>
    <row r="287" spans="1:10" x14ac:dyDescent="0.25">
      <c r="A287" s="31" t="s">
        <v>0</v>
      </c>
      <c r="B287" s="32" t="s">
        <v>244</v>
      </c>
      <c r="C287" s="33">
        <f>C288</f>
        <v>625000</v>
      </c>
      <c r="E287" s="33">
        <v>0</v>
      </c>
      <c r="F287" s="33">
        <v>0</v>
      </c>
      <c r="G287" s="10">
        <f t="shared" si="17"/>
        <v>0</v>
      </c>
      <c r="H287" s="10">
        <f t="shared" si="18"/>
        <v>625000</v>
      </c>
      <c r="I287" s="11">
        <f t="shared" si="19"/>
        <v>0</v>
      </c>
    </row>
    <row r="288" spans="1:10" s="7" customFormat="1" x14ac:dyDescent="0.25">
      <c r="A288" s="31">
        <v>521211</v>
      </c>
      <c r="B288" s="32" t="s">
        <v>1</v>
      </c>
      <c r="C288" s="33">
        <f>C289</f>
        <v>625000</v>
      </c>
      <c r="D288" s="1"/>
      <c r="E288" s="33">
        <v>0</v>
      </c>
      <c r="F288" s="33">
        <v>0</v>
      </c>
      <c r="G288" s="10">
        <f t="shared" si="17"/>
        <v>0</v>
      </c>
      <c r="H288" s="10">
        <f t="shared" si="18"/>
        <v>625000</v>
      </c>
      <c r="I288" s="11">
        <f t="shared" si="19"/>
        <v>0</v>
      </c>
      <c r="J288" s="16"/>
    </row>
    <row r="289" spans="1:10" x14ac:dyDescent="0.25">
      <c r="A289" s="31"/>
      <c r="B289" s="32" t="s">
        <v>336</v>
      </c>
      <c r="C289" s="33">
        <v>625000</v>
      </c>
      <c r="E289" s="33">
        <v>0</v>
      </c>
      <c r="F289" s="33">
        <v>0</v>
      </c>
      <c r="G289" s="10">
        <f t="shared" si="17"/>
        <v>0</v>
      </c>
      <c r="H289" s="10">
        <f t="shared" si="18"/>
        <v>625000</v>
      </c>
      <c r="I289" s="11">
        <f t="shared" si="19"/>
        <v>0</v>
      </c>
    </row>
    <row r="290" spans="1:10" s="7" customFormat="1" x14ac:dyDescent="0.25">
      <c r="A290" s="31" t="s">
        <v>188</v>
      </c>
      <c r="B290" s="32" t="s">
        <v>45</v>
      </c>
      <c r="C290" s="33">
        <f>C291+C296+C300</f>
        <v>42096000</v>
      </c>
      <c r="D290" s="1"/>
      <c r="E290" s="33">
        <v>0</v>
      </c>
      <c r="F290" s="33">
        <v>0</v>
      </c>
      <c r="G290" s="10">
        <f t="shared" si="17"/>
        <v>0</v>
      </c>
      <c r="H290" s="10">
        <f t="shared" si="18"/>
        <v>42096000</v>
      </c>
      <c r="I290" s="11">
        <f t="shared" si="19"/>
        <v>0</v>
      </c>
      <c r="J290" s="16"/>
    </row>
    <row r="291" spans="1:10" s="7" customFormat="1" x14ac:dyDescent="0.25">
      <c r="A291" s="31" t="s">
        <v>216</v>
      </c>
      <c r="B291" s="32" t="s">
        <v>46</v>
      </c>
      <c r="C291" s="33">
        <f>C292</f>
        <v>13296000</v>
      </c>
      <c r="D291" s="1"/>
      <c r="E291" s="33">
        <v>0</v>
      </c>
      <c r="F291" s="33">
        <v>0</v>
      </c>
      <c r="G291" s="10">
        <f t="shared" si="17"/>
        <v>0</v>
      </c>
      <c r="H291" s="10">
        <f t="shared" si="18"/>
        <v>13296000</v>
      </c>
      <c r="I291" s="11">
        <f t="shared" si="19"/>
        <v>0</v>
      </c>
      <c r="J291" s="16"/>
    </row>
    <row r="292" spans="1:10" s="7" customFormat="1" x14ac:dyDescent="0.25">
      <c r="A292" s="31" t="s">
        <v>0</v>
      </c>
      <c r="B292" s="32" t="s">
        <v>246</v>
      </c>
      <c r="C292" s="33">
        <f>C293</f>
        <v>13296000</v>
      </c>
      <c r="D292" s="1"/>
      <c r="E292" s="33">
        <v>0</v>
      </c>
      <c r="F292" s="33">
        <v>0</v>
      </c>
      <c r="G292" s="10">
        <f t="shared" si="17"/>
        <v>0</v>
      </c>
      <c r="H292" s="10">
        <f t="shared" si="18"/>
        <v>13296000</v>
      </c>
      <c r="I292" s="11">
        <f t="shared" si="19"/>
        <v>0</v>
      </c>
      <c r="J292" s="16"/>
    </row>
    <row r="293" spans="1:10" x14ac:dyDescent="0.25">
      <c r="A293" s="31">
        <v>521211</v>
      </c>
      <c r="B293" s="32" t="s">
        <v>1</v>
      </c>
      <c r="C293" s="33">
        <f>SUM(C294:C295)</f>
        <v>13296000</v>
      </c>
      <c r="E293" s="33">
        <v>0</v>
      </c>
      <c r="F293" s="33">
        <v>0</v>
      </c>
      <c r="G293" s="10">
        <f t="shared" si="17"/>
        <v>0</v>
      </c>
      <c r="H293" s="10">
        <f t="shared" si="18"/>
        <v>13296000</v>
      </c>
      <c r="I293" s="11">
        <f t="shared" si="19"/>
        <v>0</v>
      </c>
    </row>
    <row r="294" spans="1:10" x14ac:dyDescent="0.25">
      <c r="A294" s="31"/>
      <c r="B294" s="32" t="s">
        <v>281</v>
      </c>
      <c r="C294" s="33">
        <v>5376000</v>
      </c>
      <c r="E294" s="33">
        <v>0</v>
      </c>
      <c r="F294" s="33">
        <v>0</v>
      </c>
      <c r="G294" s="10">
        <f t="shared" si="17"/>
        <v>0</v>
      </c>
      <c r="H294" s="10">
        <f t="shared" si="18"/>
        <v>5376000</v>
      </c>
      <c r="I294" s="11">
        <f t="shared" si="19"/>
        <v>0</v>
      </c>
      <c r="J294" s="5"/>
    </row>
    <row r="295" spans="1:10" s="7" customFormat="1" x14ac:dyDescent="0.25">
      <c r="A295" s="31"/>
      <c r="B295" s="32" t="s">
        <v>510</v>
      </c>
      <c r="C295" s="33">
        <v>7920000</v>
      </c>
      <c r="D295" s="1"/>
      <c r="E295" s="33">
        <v>0</v>
      </c>
      <c r="F295" s="33">
        <v>0</v>
      </c>
      <c r="G295" s="10">
        <f t="shared" si="17"/>
        <v>0</v>
      </c>
      <c r="H295" s="10">
        <f t="shared" si="18"/>
        <v>7920000</v>
      </c>
      <c r="I295" s="11">
        <f t="shared" si="19"/>
        <v>0</v>
      </c>
      <c r="J295" s="5"/>
    </row>
    <row r="296" spans="1:10" x14ac:dyDescent="0.25">
      <c r="A296" s="31" t="s">
        <v>217</v>
      </c>
      <c r="B296" s="32" t="s">
        <v>47</v>
      </c>
      <c r="C296" s="33">
        <f>C297</f>
        <v>26400000</v>
      </c>
      <c r="E296" s="33">
        <v>0</v>
      </c>
      <c r="F296" s="33">
        <v>0</v>
      </c>
      <c r="G296" s="10">
        <f t="shared" si="17"/>
        <v>0</v>
      </c>
      <c r="H296" s="10">
        <f t="shared" si="18"/>
        <v>26400000</v>
      </c>
      <c r="I296" s="11">
        <f t="shared" si="19"/>
        <v>0</v>
      </c>
    </row>
    <row r="297" spans="1:10" x14ac:dyDescent="0.25">
      <c r="A297" s="31" t="s">
        <v>0</v>
      </c>
      <c r="B297" s="32" t="s">
        <v>244</v>
      </c>
      <c r="C297" s="33">
        <f>C298</f>
        <v>26400000</v>
      </c>
      <c r="E297" s="33">
        <v>0</v>
      </c>
      <c r="F297" s="33">
        <v>0</v>
      </c>
      <c r="G297" s="10">
        <f t="shared" si="17"/>
        <v>0</v>
      </c>
      <c r="H297" s="10">
        <f t="shared" si="18"/>
        <v>26400000</v>
      </c>
      <c r="I297" s="11">
        <f t="shared" si="19"/>
        <v>0</v>
      </c>
      <c r="J297" s="5"/>
    </row>
    <row r="298" spans="1:10" s="7" customFormat="1" x14ac:dyDescent="0.25">
      <c r="A298" s="31">
        <v>524113</v>
      </c>
      <c r="B298" s="32" t="s">
        <v>38</v>
      </c>
      <c r="C298" s="33">
        <f>C299</f>
        <v>26400000</v>
      </c>
      <c r="D298" s="1"/>
      <c r="E298" s="33">
        <v>0</v>
      </c>
      <c r="F298" s="33">
        <v>0</v>
      </c>
      <c r="G298" s="10">
        <f t="shared" si="17"/>
        <v>0</v>
      </c>
      <c r="H298" s="10">
        <f t="shared" si="18"/>
        <v>26400000</v>
      </c>
      <c r="I298" s="11">
        <f t="shared" si="19"/>
        <v>0</v>
      </c>
      <c r="J298" s="5"/>
    </row>
    <row r="299" spans="1:10" x14ac:dyDescent="0.25">
      <c r="A299" s="31"/>
      <c r="B299" s="32" t="s">
        <v>477</v>
      </c>
      <c r="C299" s="33">
        <v>26400000</v>
      </c>
      <c r="E299" s="33">
        <v>0</v>
      </c>
      <c r="F299" s="33">
        <v>0</v>
      </c>
      <c r="G299" s="10">
        <f t="shared" si="17"/>
        <v>0</v>
      </c>
      <c r="H299" s="10">
        <f t="shared" si="18"/>
        <v>26400000</v>
      </c>
      <c r="I299" s="11">
        <f t="shared" si="19"/>
        <v>0</v>
      </c>
      <c r="J299" s="5"/>
    </row>
    <row r="300" spans="1:10" s="7" customFormat="1" x14ac:dyDescent="0.25">
      <c r="A300" s="31" t="s">
        <v>227</v>
      </c>
      <c r="B300" s="32" t="s">
        <v>48</v>
      </c>
      <c r="C300" s="33">
        <f>C301</f>
        <v>2400000</v>
      </c>
      <c r="D300" s="1"/>
      <c r="E300" s="33">
        <v>0</v>
      </c>
      <c r="F300" s="33">
        <v>0</v>
      </c>
      <c r="G300" s="10">
        <f t="shared" si="17"/>
        <v>0</v>
      </c>
      <c r="H300" s="10">
        <f t="shared" si="18"/>
        <v>2400000</v>
      </c>
      <c r="I300" s="11">
        <f t="shared" si="19"/>
        <v>0</v>
      </c>
      <c r="J300" s="16"/>
    </row>
    <row r="301" spans="1:10" s="7" customFormat="1" x14ac:dyDescent="0.25">
      <c r="A301" s="31" t="s">
        <v>0</v>
      </c>
      <c r="B301" s="32" t="s">
        <v>244</v>
      </c>
      <c r="C301" s="33">
        <f>C302</f>
        <v>2400000</v>
      </c>
      <c r="D301" s="1"/>
      <c r="E301" s="33">
        <v>0</v>
      </c>
      <c r="F301" s="33">
        <v>0</v>
      </c>
      <c r="G301" s="10">
        <f t="shared" si="17"/>
        <v>0</v>
      </c>
      <c r="H301" s="10">
        <f t="shared" si="18"/>
        <v>2400000</v>
      </c>
      <c r="I301" s="11">
        <f t="shared" si="19"/>
        <v>0</v>
      </c>
      <c r="J301" s="5"/>
    </row>
    <row r="302" spans="1:10" s="7" customFormat="1" x14ac:dyDescent="0.25">
      <c r="A302" s="31">
        <v>521211</v>
      </c>
      <c r="B302" s="32" t="s">
        <v>1</v>
      </c>
      <c r="C302" s="33">
        <f>C303</f>
        <v>2400000</v>
      </c>
      <c r="D302" s="1"/>
      <c r="E302" s="33">
        <v>0</v>
      </c>
      <c r="F302" s="33">
        <v>0</v>
      </c>
      <c r="G302" s="10">
        <f t="shared" si="17"/>
        <v>0</v>
      </c>
      <c r="H302" s="10">
        <f t="shared" si="18"/>
        <v>2400000</v>
      </c>
      <c r="I302" s="11">
        <f t="shared" si="19"/>
        <v>0</v>
      </c>
      <c r="J302" s="5"/>
    </row>
    <row r="303" spans="1:10" x14ac:dyDescent="0.25">
      <c r="A303" s="31"/>
      <c r="B303" s="32" t="s">
        <v>336</v>
      </c>
      <c r="C303" s="33">
        <v>2400000</v>
      </c>
      <c r="E303" s="33">
        <v>0</v>
      </c>
      <c r="F303" s="33">
        <v>0</v>
      </c>
      <c r="G303" s="10">
        <f t="shared" si="17"/>
        <v>0</v>
      </c>
      <c r="H303" s="10">
        <f t="shared" si="18"/>
        <v>2400000</v>
      </c>
      <c r="I303" s="11">
        <f t="shared" si="19"/>
        <v>0</v>
      </c>
      <c r="J303" s="5"/>
    </row>
    <row r="304" spans="1:10" s="7" customFormat="1" x14ac:dyDescent="0.25">
      <c r="A304" s="31" t="s">
        <v>187</v>
      </c>
      <c r="B304" s="32" t="s">
        <v>49</v>
      </c>
      <c r="C304" s="33">
        <f>C305+C310+C316</f>
        <v>9408000</v>
      </c>
      <c r="D304" s="1"/>
      <c r="E304" s="33">
        <v>0</v>
      </c>
      <c r="F304" s="33">
        <v>0</v>
      </c>
      <c r="G304" s="10">
        <f t="shared" si="17"/>
        <v>0</v>
      </c>
      <c r="H304" s="10">
        <f t="shared" si="18"/>
        <v>9408000</v>
      </c>
      <c r="I304" s="11">
        <f t="shared" si="19"/>
        <v>0</v>
      </c>
      <c r="J304" s="5"/>
    </row>
    <row r="305" spans="1:10" x14ac:dyDescent="0.25">
      <c r="A305" s="31" t="s">
        <v>216</v>
      </c>
      <c r="B305" s="32" t="s">
        <v>50</v>
      </c>
      <c r="C305" s="33">
        <f>C306</f>
        <v>1988000</v>
      </c>
      <c r="E305" s="33">
        <v>0</v>
      </c>
      <c r="F305" s="33">
        <v>0</v>
      </c>
      <c r="G305" s="10">
        <f t="shared" si="17"/>
        <v>0</v>
      </c>
      <c r="H305" s="10">
        <f t="shared" si="18"/>
        <v>1988000</v>
      </c>
      <c r="I305" s="11">
        <f t="shared" si="19"/>
        <v>0</v>
      </c>
      <c r="J305" s="5"/>
    </row>
    <row r="306" spans="1:10" x14ac:dyDescent="0.25">
      <c r="A306" s="31" t="s">
        <v>0</v>
      </c>
      <c r="B306" s="32" t="s">
        <v>31</v>
      </c>
      <c r="C306" s="33">
        <f>C307</f>
        <v>1988000</v>
      </c>
      <c r="E306" s="33">
        <v>0</v>
      </c>
      <c r="F306" s="33">
        <v>0</v>
      </c>
      <c r="G306" s="10">
        <f t="shared" si="17"/>
        <v>0</v>
      </c>
      <c r="H306" s="10">
        <f t="shared" si="18"/>
        <v>1988000</v>
      </c>
      <c r="I306" s="11">
        <f t="shared" si="19"/>
        <v>0</v>
      </c>
      <c r="J306" s="5"/>
    </row>
    <row r="307" spans="1:10" s="7" customFormat="1" x14ac:dyDescent="0.25">
      <c r="A307" s="31">
        <v>521211</v>
      </c>
      <c r="B307" s="32" t="s">
        <v>1</v>
      </c>
      <c r="C307" s="33">
        <f>SUM(C308:C309)</f>
        <v>1988000</v>
      </c>
      <c r="D307" s="1"/>
      <c r="E307" s="33">
        <v>0</v>
      </c>
      <c r="F307" s="33">
        <v>0</v>
      </c>
      <c r="G307" s="10">
        <f t="shared" si="17"/>
        <v>0</v>
      </c>
      <c r="H307" s="10">
        <f t="shared" si="18"/>
        <v>1988000</v>
      </c>
      <c r="I307" s="11">
        <f t="shared" si="19"/>
        <v>0</v>
      </c>
      <c r="J307" s="5"/>
    </row>
    <row r="308" spans="1:10" x14ac:dyDescent="0.25">
      <c r="A308" s="31"/>
      <c r="B308" s="32" t="s">
        <v>281</v>
      </c>
      <c r="C308" s="33">
        <v>938000</v>
      </c>
      <c r="E308" s="33">
        <v>0</v>
      </c>
      <c r="F308" s="33">
        <v>0</v>
      </c>
      <c r="G308" s="10">
        <f t="shared" si="17"/>
        <v>0</v>
      </c>
      <c r="H308" s="10">
        <f t="shared" si="18"/>
        <v>938000</v>
      </c>
      <c r="I308" s="11">
        <f t="shared" si="19"/>
        <v>0</v>
      </c>
      <c r="J308" s="5"/>
    </row>
    <row r="309" spans="1:10" s="7" customFormat="1" x14ac:dyDescent="0.25">
      <c r="A309" s="31"/>
      <c r="B309" s="32" t="s">
        <v>476</v>
      </c>
      <c r="C309" s="33">
        <v>1050000</v>
      </c>
      <c r="D309" s="1"/>
      <c r="E309" s="33">
        <v>0</v>
      </c>
      <c r="F309" s="33">
        <v>0</v>
      </c>
      <c r="G309" s="10">
        <f t="shared" si="17"/>
        <v>0</v>
      </c>
      <c r="H309" s="10">
        <f t="shared" si="18"/>
        <v>1050000</v>
      </c>
      <c r="I309" s="11">
        <f t="shared" si="19"/>
        <v>0</v>
      </c>
      <c r="J309" s="16"/>
    </row>
    <row r="310" spans="1:10" s="7" customFormat="1" x14ac:dyDescent="0.25">
      <c r="A310" s="31" t="s">
        <v>217</v>
      </c>
      <c r="B310" s="32" t="s">
        <v>51</v>
      </c>
      <c r="C310" s="33">
        <f>C311</f>
        <v>6720000</v>
      </c>
      <c r="D310" s="1"/>
      <c r="E310" s="33">
        <v>0</v>
      </c>
      <c r="F310" s="33">
        <v>0</v>
      </c>
      <c r="G310" s="10">
        <f t="shared" si="17"/>
        <v>0</v>
      </c>
      <c r="H310" s="10">
        <f t="shared" si="18"/>
        <v>6720000</v>
      </c>
      <c r="I310" s="11">
        <f t="shared" si="19"/>
        <v>0</v>
      </c>
      <c r="J310" s="5"/>
    </row>
    <row r="311" spans="1:10" x14ac:dyDescent="0.25">
      <c r="A311" s="31" t="s">
        <v>0</v>
      </c>
      <c r="B311" s="32" t="s">
        <v>244</v>
      </c>
      <c r="C311" s="33">
        <f>C312+C314</f>
        <v>6720000</v>
      </c>
      <c r="E311" s="33">
        <v>0</v>
      </c>
      <c r="F311" s="33">
        <v>0</v>
      </c>
      <c r="G311" s="10">
        <f t="shared" si="17"/>
        <v>0</v>
      </c>
      <c r="H311" s="10">
        <f t="shared" si="18"/>
        <v>6720000</v>
      </c>
      <c r="I311" s="11">
        <f t="shared" si="19"/>
        <v>0</v>
      </c>
    </row>
    <row r="312" spans="1:10" s="7" customFormat="1" x14ac:dyDescent="0.25">
      <c r="A312" s="31">
        <v>521211</v>
      </c>
      <c r="B312" s="32" t="s">
        <v>1</v>
      </c>
      <c r="C312" s="33">
        <f>C313</f>
        <v>2100000</v>
      </c>
      <c r="D312" s="1"/>
      <c r="E312" s="33">
        <v>0</v>
      </c>
      <c r="F312" s="33">
        <v>0</v>
      </c>
      <c r="G312" s="10">
        <f t="shared" si="17"/>
        <v>0</v>
      </c>
      <c r="H312" s="10">
        <f t="shared" si="18"/>
        <v>2100000</v>
      </c>
      <c r="I312" s="11">
        <f t="shared" si="19"/>
        <v>0</v>
      </c>
      <c r="J312" s="5"/>
    </row>
    <row r="313" spans="1:10" x14ac:dyDescent="0.25">
      <c r="A313" s="31"/>
      <c r="B313" s="32" t="s">
        <v>478</v>
      </c>
      <c r="C313" s="33">
        <v>2100000</v>
      </c>
      <c r="E313" s="33">
        <v>0</v>
      </c>
      <c r="F313" s="33">
        <v>0</v>
      </c>
      <c r="G313" s="10">
        <f t="shared" si="17"/>
        <v>0</v>
      </c>
      <c r="H313" s="10">
        <f t="shared" si="18"/>
        <v>2100000</v>
      </c>
      <c r="I313" s="11">
        <f t="shared" si="19"/>
        <v>0</v>
      </c>
      <c r="J313" s="5"/>
    </row>
    <row r="314" spans="1:10" s="7" customFormat="1" x14ac:dyDescent="0.25">
      <c r="A314" s="31">
        <v>524113</v>
      </c>
      <c r="B314" s="32" t="s">
        <v>38</v>
      </c>
      <c r="C314" s="33">
        <f>C315</f>
        <v>4620000</v>
      </c>
      <c r="D314" s="1"/>
      <c r="E314" s="33">
        <v>0</v>
      </c>
      <c r="F314" s="33">
        <v>0</v>
      </c>
      <c r="G314" s="10">
        <f t="shared" si="17"/>
        <v>0</v>
      </c>
      <c r="H314" s="10">
        <f t="shared" si="18"/>
        <v>4620000</v>
      </c>
      <c r="I314" s="11">
        <f t="shared" si="19"/>
        <v>0</v>
      </c>
      <c r="J314" s="5"/>
    </row>
    <row r="315" spans="1:10" x14ac:dyDescent="0.25">
      <c r="A315" s="31"/>
      <c r="B315" s="32" t="s">
        <v>436</v>
      </c>
      <c r="C315" s="33">
        <v>4620000</v>
      </c>
      <c r="E315" s="33">
        <v>0</v>
      </c>
      <c r="F315" s="33">
        <v>0</v>
      </c>
      <c r="G315" s="10">
        <f t="shared" si="17"/>
        <v>0</v>
      </c>
      <c r="H315" s="10">
        <f t="shared" si="18"/>
        <v>4620000</v>
      </c>
      <c r="I315" s="11">
        <f t="shared" si="19"/>
        <v>0</v>
      </c>
      <c r="J315" s="5"/>
    </row>
    <row r="316" spans="1:10" x14ac:dyDescent="0.25">
      <c r="A316" s="31" t="s">
        <v>227</v>
      </c>
      <c r="B316" s="32" t="s">
        <v>52</v>
      </c>
      <c r="C316" s="33">
        <f>C317</f>
        <v>700000</v>
      </c>
      <c r="E316" s="33">
        <v>0</v>
      </c>
      <c r="F316" s="33">
        <v>0</v>
      </c>
      <c r="G316" s="10">
        <f t="shared" si="17"/>
        <v>0</v>
      </c>
      <c r="H316" s="10">
        <f t="shared" si="18"/>
        <v>700000</v>
      </c>
      <c r="I316" s="11">
        <f t="shared" si="19"/>
        <v>0</v>
      </c>
      <c r="J316" s="5"/>
    </row>
    <row r="317" spans="1:10" x14ac:dyDescent="0.25">
      <c r="A317" s="31" t="s">
        <v>0</v>
      </c>
      <c r="B317" s="32" t="s">
        <v>244</v>
      </c>
      <c r="C317" s="33">
        <f>C318</f>
        <v>700000</v>
      </c>
      <c r="E317" s="33">
        <v>0</v>
      </c>
      <c r="F317" s="33">
        <v>0</v>
      </c>
      <c r="G317" s="10">
        <f t="shared" si="17"/>
        <v>0</v>
      </c>
      <c r="H317" s="10">
        <f t="shared" si="18"/>
        <v>700000</v>
      </c>
      <c r="I317" s="11">
        <f t="shared" si="19"/>
        <v>0</v>
      </c>
      <c r="J317" s="5"/>
    </row>
    <row r="318" spans="1:10" s="7" customFormat="1" x14ac:dyDescent="0.25">
      <c r="A318" s="31">
        <v>521211</v>
      </c>
      <c r="B318" s="32" t="s">
        <v>1</v>
      </c>
      <c r="C318" s="33">
        <f>C319</f>
        <v>700000</v>
      </c>
      <c r="D318" s="1"/>
      <c r="E318" s="33">
        <v>0</v>
      </c>
      <c r="F318" s="33">
        <v>0</v>
      </c>
      <c r="G318" s="10">
        <f t="shared" si="17"/>
        <v>0</v>
      </c>
      <c r="H318" s="10">
        <f t="shared" si="18"/>
        <v>700000</v>
      </c>
      <c r="I318" s="11">
        <f t="shared" si="19"/>
        <v>0</v>
      </c>
      <c r="J318" s="5"/>
    </row>
    <row r="319" spans="1:10" x14ac:dyDescent="0.25">
      <c r="A319" s="31"/>
      <c r="B319" s="32" t="s">
        <v>336</v>
      </c>
      <c r="C319" s="33">
        <v>700000</v>
      </c>
      <c r="E319" s="33">
        <v>0</v>
      </c>
      <c r="F319" s="33">
        <v>0</v>
      </c>
      <c r="G319" s="10">
        <f t="shared" si="17"/>
        <v>0</v>
      </c>
      <c r="H319" s="10">
        <f t="shared" si="18"/>
        <v>700000</v>
      </c>
      <c r="I319" s="11">
        <f t="shared" si="19"/>
        <v>0</v>
      </c>
      <c r="J319" s="5"/>
    </row>
    <row r="320" spans="1:10" s="7" customFormat="1" x14ac:dyDescent="0.25">
      <c r="A320" s="31" t="s">
        <v>186</v>
      </c>
      <c r="B320" s="32" t="s">
        <v>53</v>
      </c>
      <c r="C320" s="33">
        <f>C321+C326+C332</f>
        <v>4000000</v>
      </c>
      <c r="D320" s="1"/>
      <c r="E320" s="33">
        <v>0</v>
      </c>
      <c r="F320" s="33">
        <v>0</v>
      </c>
      <c r="G320" s="10">
        <f t="shared" si="17"/>
        <v>0</v>
      </c>
      <c r="H320" s="10">
        <f t="shared" si="18"/>
        <v>4000000</v>
      </c>
      <c r="I320" s="11">
        <f t="shared" si="19"/>
        <v>0</v>
      </c>
      <c r="J320" s="16"/>
    </row>
    <row r="321" spans="1:10" s="7" customFormat="1" x14ac:dyDescent="0.25">
      <c r="A321" s="31" t="s">
        <v>216</v>
      </c>
      <c r="B321" s="32" t="s">
        <v>54</v>
      </c>
      <c r="C321" s="33">
        <f>C322</f>
        <v>840000</v>
      </c>
      <c r="D321" s="1"/>
      <c r="E321" s="33">
        <v>0</v>
      </c>
      <c r="F321" s="33">
        <v>0</v>
      </c>
      <c r="G321" s="10">
        <f t="shared" ref="G321:G371" si="20">SUM(D321:F321)</f>
        <v>0</v>
      </c>
      <c r="H321" s="10">
        <f t="shared" ref="H321:H371" si="21">C321-G321</f>
        <v>840000</v>
      </c>
      <c r="I321" s="11">
        <f t="shared" ref="I321:I371" si="22">G321/C321</f>
        <v>0</v>
      </c>
      <c r="J321" s="5"/>
    </row>
    <row r="322" spans="1:10" s="7" customFormat="1" x14ac:dyDescent="0.25">
      <c r="A322" s="31" t="s">
        <v>0</v>
      </c>
      <c r="B322" s="32" t="s">
        <v>246</v>
      </c>
      <c r="C322" s="33">
        <f>C323</f>
        <v>840000</v>
      </c>
      <c r="D322" s="1"/>
      <c r="E322" s="33">
        <v>0</v>
      </c>
      <c r="F322" s="33">
        <v>0</v>
      </c>
      <c r="G322" s="10">
        <f t="shared" si="20"/>
        <v>0</v>
      </c>
      <c r="H322" s="10">
        <f t="shared" si="21"/>
        <v>840000</v>
      </c>
      <c r="I322" s="11">
        <f t="shared" si="22"/>
        <v>0</v>
      </c>
      <c r="J322" s="5"/>
    </row>
    <row r="323" spans="1:10" x14ac:dyDescent="0.25">
      <c r="A323" s="31">
        <v>521211</v>
      </c>
      <c r="B323" s="32" t="s">
        <v>1</v>
      </c>
      <c r="C323" s="33">
        <f>SUM(C324:C325)</f>
        <v>840000</v>
      </c>
      <c r="E323" s="33">
        <v>0</v>
      </c>
      <c r="F323" s="33">
        <v>0</v>
      </c>
      <c r="G323" s="10">
        <f t="shared" si="20"/>
        <v>0</v>
      </c>
      <c r="H323" s="10">
        <f t="shared" si="21"/>
        <v>840000</v>
      </c>
      <c r="I323" s="11">
        <f t="shared" si="22"/>
        <v>0</v>
      </c>
      <c r="J323" s="5"/>
    </row>
    <row r="324" spans="1:10" x14ac:dyDescent="0.25">
      <c r="A324" s="31"/>
      <c r="B324" s="32" t="s">
        <v>281</v>
      </c>
      <c r="C324" s="33">
        <v>240000</v>
      </c>
      <c r="E324" s="33">
        <v>0</v>
      </c>
      <c r="F324" s="33">
        <v>0</v>
      </c>
      <c r="G324" s="10">
        <f t="shared" si="20"/>
        <v>0</v>
      </c>
      <c r="H324" s="10">
        <f t="shared" si="21"/>
        <v>240000</v>
      </c>
      <c r="I324" s="11">
        <f t="shared" si="22"/>
        <v>0</v>
      </c>
      <c r="J324" s="5"/>
    </row>
    <row r="325" spans="1:10" s="7" customFormat="1" x14ac:dyDescent="0.25">
      <c r="A325" s="31"/>
      <c r="B325" s="32" t="s">
        <v>506</v>
      </c>
      <c r="C325" s="33">
        <v>600000</v>
      </c>
      <c r="D325" s="1"/>
      <c r="E325" s="33">
        <v>0</v>
      </c>
      <c r="F325" s="33">
        <v>0</v>
      </c>
      <c r="G325" s="10">
        <f t="shared" si="20"/>
        <v>0</v>
      </c>
      <c r="H325" s="10">
        <f t="shared" si="21"/>
        <v>600000</v>
      </c>
      <c r="I325" s="11">
        <f t="shared" si="22"/>
        <v>0</v>
      </c>
      <c r="J325" s="5"/>
    </row>
    <row r="326" spans="1:10" x14ac:dyDescent="0.25">
      <c r="A326" s="31" t="s">
        <v>217</v>
      </c>
      <c r="B326" s="32" t="s">
        <v>55</v>
      </c>
      <c r="C326" s="33">
        <f>C327</f>
        <v>2960000</v>
      </c>
      <c r="E326" s="33">
        <v>0</v>
      </c>
      <c r="F326" s="33">
        <v>0</v>
      </c>
      <c r="G326" s="10">
        <f t="shared" si="20"/>
        <v>0</v>
      </c>
      <c r="H326" s="10">
        <f t="shared" si="21"/>
        <v>2960000</v>
      </c>
      <c r="I326" s="11">
        <f t="shared" si="22"/>
        <v>0</v>
      </c>
      <c r="J326" s="5"/>
    </row>
    <row r="327" spans="1:10" x14ac:dyDescent="0.25">
      <c r="A327" s="31" t="s">
        <v>0</v>
      </c>
      <c r="B327" s="32" t="s">
        <v>244</v>
      </c>
      <c r="C327" s="33">
        <f>C328+C330</f>
        <v>2960000</v>
      </c>
      <c r="E327" s="33">
        <v>0</v>
      </c>
      <c r="F327" s="33">
        <v>0</v>
      </c>
      <c r="G327" s="10">
        <f t="shared" si="20"/>
        <v>0</v>
      </c>
      <c r="H327" s="10">
        <f t="shared" si="21"/>
        <v>2960000</v>
      </c>
      <c r="I327" s="11">
        <f t="shared" si="22"/>
        <v>0</v>
      </c>
      <c r="J327" s="5"/>
    </row>
    <row r="328" spans="1:10" x14ac:dyDescent="0.25">
      <c r="A328" s="31">
        <v>521211</v>
      </c>
      <c r="B328" s="32" t="s">
        <v>1</v>
      </c>
      <c r="C328" s="33">
        <f>C329</f>
        <v>1200000</v>
      </c>
      <c r="E328" s="33">
        <v>0</v>
      </c>
      <c r="F328" s="33">
        <v>0</v>
      </c>
      <c r="G328" s="10">
        <f t="shared" si="20"/>
        <v>0</v>
      </c>
      <c r="H328" s="10">
        <f t="shared" si="21"/>
        <v>1200000</v>
      </c>
      <c r="I328" s="11">
        <f t="shared" si="22"/>
        <v>0</v>
      </c>
      <c r="J328" s="5"/>
    </row>
    <row r="329" spans="1:10" x14ac:dyDescent="0.25">
      <c r="A329" s="31"/>
      <c r="B329" s="32" t="s">
        <v>507</v>
      </c>
      <c r="C329" s="33">
        <v>1200000</v>
      </c>
      <c r="E329" s="33">
        <v>0</v>
      </c>
      <c r="F329" s="33">
        <v>0</v>
      </c>
      <c r="G329" s="10">
        <f t="shared" si="20"/>
        <v>0</v>
      </c>
      <c r="H329" s="10">
        <f t="shared" si="21"/>
        <v>1200000</v>
      </c>
      <c r="I329" s="11">
        <f t="shared" si="22"/>
        <v>0</v>
      </c>
      <c r="J329" s="5"/>
    </row>
    <row r="330" spans="1:10" x14ac:dyDescent="0.25">
      <c r="A330" s="31">
        <v>524113</v>
      </c>
      <c r="B330" s="32" t="s">
        <v>38</v>
      </c>
      <c r="C330" s="33">
        <f>C331</f>
        <v>1760000</v>
      </c>
      <c r="E330" s="33">
        <v>0</v>
      </c>
      <c r="F330" s="33">
        <v>0</v>
      </c>
      <c r="G330" s="10">
        <f t="shared" si="20"/>
        <v>0</v>
      </c>
      <c r="H330" s="10">
        <f t="shared" si="21"/>
        <v>1760000</v>
      </c>
      <c r="I330" s="11">
        <f t="shared" si="22"/>
        <v>0</v>
      </c>
      <c r="J330" s="5"/>
    </row>
    <row r="331" spans="1:10" x14ac:dyDescent="0.25">
      <c r="A331" s="31"/>
      <c r="B331" s="32" t="s">
        <v>461</v>
      </c>
      <c r="C331" s="33">
        <v>1760000</v>
      </c>
      <c r="E331" s="33">
        <v>0</v>
      </c>
      <c r="F331" s="33">
        <v>0</v>
      </c>
      <c r="G331" s="10">
        <f t="shared" si="20"/>
        <v>0</v>
      </c>
      <c r="H331" s="10">
        <f t="shared" si="21"/>
        <v>1760000</v>
      </c>
      <c r="I331" s="11">
        <f t="shared" si="22"/>
        <v>0</v>
      </c>
      <c r="J331" s="5"/>
    </row>
    <row r="332" spans="1:10" x14ac:dyDescent="0.25">
      <c r="A332" s="31" t="s">
        <v>227</v>
      </c>
      <c r="B332" s="32" t="s">
        <v>56</v>
      </c>
      <c r="C332" s="33">
        <f>C333</f>
        <v>200000</v>
      </c>
      <c r="E332" s="33">
        <v>0</v>
      </c>
      <c r="F332" s="33">
        <v>0</v>
      </c>
      <c r="G332" s="10">
        <f t="shared" si="20"/>
        <v>0</v>
      </c>
      <c r="H332" s="10">
        <f t="shared" si="21"/>
        <v>200000</v>
      </c>
      <c r="I332" s="11">
        <f t="shared" si="22"/>
        <v>0</v>
      </c>
      <c r="J332" s="5"/>
    </row>
    <row r="333" spans="1:10" x14ac:dyDescent="0.25">
      <c r="A333" s="31" t="s">
        <v>0</v>
      </c>
      <c r="B333" s="32" t="s">
        <v>244</v>
      </c>
      <c r="C333" s="33">
        <f>C334</f>
        <v>200000</v>
      </c>
      <c r="E333" s="33">
        <v>0</v>
      </c>
      <c r="F333" s="33">
        <v>0</v>
      </c>
      <c r="G333" s="10">
        <f t="shared" si="20"/>
        <v>0</v>
      </c>
      <c r="H333" s="10">
        <f t="shared" si="21"/>
        <v>200000</v>
      </c>
      <c r="I333" s="11">
        <f t="shared" si="22"/>
        <v>0</v>
      </c>
      <c r="J333" s="5"/>
    </row>
    <row r="334" spans="1:10" x14ac:dyDescent="0.25">
      <c r="A334" s="31">
        <v>521211</v>
      </c>
      <c r="B334" s="32" t="s">
        <v>1</v>
      </c>
      <c r="C334" s="33">
        <f>C335</f>
        <v>200000</v>
      </c>
      <c r="E334" s="33">
        <v>0</v>
      </c>
      <c r="F334" s="33">
        <v>0</v>
      </c>
      <c r="G334" s="10">
        <f t="shared" si="20"/>
        <v>0</v>
      </c>
      <c r="H334" s="10">
        <f t="shared" si="21"/>
        <v>200000</v>
      </c>
      <c r="I334" s="11">
        <f t="shared" si="22"/>
        <v>0</v>
      </c>
      <c r="J334" s="5"/>
    </row>
    <row r="335" spans="1:10" x14ac:dyDescent="0.25">
      <c r="A335" s="31"/>
      <c r="B335" s="32" t="s">
        <v>336</v>
      </c>
      <c r="C335" s="33">
        <v>200000</v>
      </c>
      <c r="E335" s="33">
        <v>0</v>
      </c>
      <c r="F335" s="33">
        <v>0</v>
      </c>
      <c r="G335" s="10">
        <f t="shared" si="20"/>
        <v>0</v>
      </c>
      <c r="H335" s="10">
        <f t="shared" si="21"/>
        <v>200000</v>
      </c>
      <c r="I335" s="11">
        <f t="shared" si="22"/>
        <v>0</v>
      </c>
      <c r="J335" s="5"/>
    </row>
    <row r="336" spans="1:10" s="7" customFormat="1" x14ac:dyDescent="0.25">
      <c r="A336" s="31" t="s">
        <v>185</v>
      </c>
      <c r="B336" s="32" t="s">
        <v>57</v>
      </c>
      <c r="C336" s="33">
        <f>C337+C346+C352</f>
        <v>7640000</v>
      </c>
      <c r="D336" s="1"/>
      <c r="E336" s="33">
        <v>0</v>
      </c>
      <c r="F336" s="33">
        <v>0</v>
      </c>
      <c r="G336" s="10">
        <f t="shared" si="20"/>
        <v>0</v>
      </c>
      <c r="H336" s="10">
        <f t="shared" si="21"/>
        <v>7640000</v>
      </c>
      <c r="I336" s="11">
        <f t="shared" si="22"/>
        <v>0</v>
      </c>
      <c r="J336" s="5"/>
    </row>
    <row r="337" spans="1:10" x14ac:dyDescent="0.25">
      <c r="A337" s="31" t="s">
        <v>216</v>
      </c>
      <c r="B337" s="32" t="s">
        <v>58</v>
      </c>
      <c r="C337" s="33">
        <f>C338+C341</f>
        <v>3400000</v>
      </c>
      <c r="E337" s="33">
        <v>0</v>
      </c>
      <c r="F337" s="33">
        <v>0</v>
      </c>
      <c r="G337" s="10">
        <f t="shared" si="20"/>
        <v>0</v>
      </c>
      <c r="H337" s="10">
        <f t="shared" si="21"/>
        <v>3400000</v>
      </c>
      <c r="I337" s="11">
        <f t="shared" si="22"/>
        <v>0</v>
      </c>
      <c r="J337" s="5"/>
    </row>
    <row r="338" spans="1:10" x14ac:dyDescent="0.25">
      <c r="A338" s="31" t="s">
        <v>0</v>
      </c>
      <c r="B338" s="32" t="s">
        <v>31</v>
      </c>
      <c r="C338" s="33">
        <f>C339</f>
        <v>720000</v>
      </c>
      <c r="E338" s="33">
        <v>0</v>
      </c>
      <c r="F338" s="33">
        <v>0</v>
      </c>
      <c r="G338" s="10">
        <f t="shared" si="20"/>
        <v>0</v>
      </c>
      <c r="H338" s="10">
        <f t="shared" si="21"/>
        <v>720000</v>
      </c>
      <c r="I338" s="11">
        <f t="shared" si="22"/>
        <v>0</v>
      </c>
      <c r="J338" s="5"/>
    </row>
    <row r="339" spans="1:10" s="7" customFormat="1" x14ac:dyDescent="0.25">
      <c r="A339" s="31">
        <v>521211</v>
      </c>
      <c r="B339" s="32" t="s">
        <v>1</v>
      </c>
      <c r="C339" s="33">
        <f>C340</f>
        <v>720000</v>
      </c>
      <c r="D339" s="1"/>
      <c r="E339" s="33">
        <v>0</v>
      </c>
      <c r="F339" s="33">
        <v>0</v>
      </c>
      <c r="G339" s="10">
        <f t="shared" si="20"/>
        <v>0</v>
      </c>
      <c r="H339" s="10">
        <f t="shared" si="21"/>
        <v>720000</v>
      </c>
      <c r="I339" s="11">
        <f t="shared" si="22"/>
        <v>0</v>
      </c>
      <c r="J339" s="16"/>
    </row>
    <row r="340" spans="1:10" s="7" customFormat="1" x14ac:dyDescent="0.25">
      <c r="A340" s="31"/>
      <c r="B340" s="32" t="s">
        <v>339</v>
      </c>
      <c r="C340" s="33">
        <v>720000</v>
      </c>
      <c r="D340" s="1"/>
      <c r="E340" s="33">
        <v>0</v>
      </c>
      <c r="F340" s="33">
        <v>0</v>
      </c>
      <c r="G340" s="10">
        <f t="shared" si="20"/>
        <v>0</v>
      </c>
      <c r="H340" s="10">
        <f t="shared" si="21"/>
        <v>720000</v>
      </c>
      <c r="I340" s="11">
        <f t="shared" si="22"/>
        <v>0</v>
      </c>
      <c r="J340" s="5"/>
    </row>
    <row r="341" spans="1:10" x14ac:dyDescent="0.25">
      <c r="A341" s="31" t="s">
        <v>11</v>
      </c>
      <c r="B341" s="32" t="s">
        <v>32</v>
      </c>
      <c r="C341" s="33">
        <f>C342+C344</f>
        <v>2680000</v>
      </c>
      <c r="E341" s="33">
        <v>0</v>
      </c>
      <c r="F341" s="33">
        <v>0</v>
      </c>
      <c r="G341" s="10">
        <f t="shared" si="20"/>
        <v>0</v>
      </c>
      <c r="H341" s="10">
        <f t="shared" si="21"/>
        <v>2680000</v>
      </c>
      <c r="I341" s="11">
        <f t="shared" si="22"/>
        <v>0</v>
      </c>
      <c r="J341" s="5"/>
    </row>
    <row r="342" spans="1:10" x14ac:dyDescent="0.25">
      <c r="A342" s="31">
        <v>521211</v>
      </c>
      <c r="B342" s="32" t="s">
        <v>1</v>
      </c>
      <c r="C342" s="33">
        <f>C343</f>
        <v>480000</v>
      </c>
      <c r="E342" s="33">
        <v>0</v>
      </c>
      <c r="F342" s="33">
        <v>0</v>
      </c>
      <c r="G342" s="10">
        <f t="shared" si="20"/>
        <v>0</v>
      </c>
      <c r="H342" s="10">
        <f t="shared" si="21"/>
        <v>480000</v>
      </c>
      <c r="I342" s="11">
        <f t="shared" si="22"/>
        <v>0</v>
      </c>
      <c r="J342" s="5"/>
    </row>
    <row r="343" spans="1:10" x14ac:dyDescent="0.25">
      <c r="A343" s="31"/>
      <c r="B343" s="32" t="s">
        <v>281</v>
      </c>
      <c r="C343" s="33">
        <v>480000</v>
      </c>
      <c r="E343" s="33">
        <v>0</v>
      </c>
      <c r="F343" s="33">
        <v>0</v>
      </c>
      <c r="G343" s="10">
        <f t="shared" si="20"/>
        <v>0</v>
      </c>
      <c r="H343" s="10">
        <f t="shared" si="21"/>
        <v>480000</v>
      </c>
      <c r="I343" s="11">
        <f t="shared" si="22"/>
        <v>0</v>
      </c>
    </row>
    <row r="344" spans="1:10" s="7" customFormat="1" x14ac:dyDescent="0.25">
      <c r="A344" s="31">
        <v>524113</v>
      </c>
      <c r="B344" s="32" t="s">
        <v>38</v>
      </c>
      <c r="C344" s="33">
        <f>C345</f>
        <v>2200000</v>
      </c>
      <c r="D344" s="1"/>
      <c r="E344" s="33">
        <v>0</v>
      </c>
      <c r="F344" s="33">
        <v>0</v>
      </c>
      <c r="G344" s="10">
        <f t="shared" si="20"/>
        <v>0</v>
      </c>
      <c r="H344" s="10">
        <f t="shared" si="21"/>
        <v>2200000</v>
      </c>
      <c r="I344" s="11">
        <f t="shared" si="22"/>
        <v>0</v>
      </c>
      <c r="J344" s="5"/>
    </row>
    <row r="345" spans="1:10" x14ac:dyDescent="0.25">
      <c r="A345" s="31"/>
      <c r="B345" s="32" t="s">
        <v>479</v>
      </c>
      <c r="C345" s="33">
        <v>2200000</v>
      </c>
      <c r="E345" s="33">
        <v>0</v>
      </c>
      <c r="F345" s="33">
        <v>0</v>
      </c>
      <c r="G345" s="10">
        <f t="shared" si="20"/>
        <v>0</v>
      </c>
      <c r="H345" s="10">
        <f t="shared" si="21"/>
        <v>2200000</v>
      </c>
      <c r="I345" s="11">
        <f t="shared" si="22"/>
        <v>0</v>
      </c>
      <c r="J345" s="5"/>
    </row>
    <row r="346" spans="1:10" s="7" customFormat="1" x14ac:dyDescent="0.25">
      <c r="A346" s="31" t="s">
        <v>217</v>
      </c>
      <c r="B346" s="32" t="s">
        <v>59</v>
      </c>
      <c r="C346" s="33">
        <f>C347</f>
        <v>3920000</v>
      </c>
      <c r="D346" s="1"/>
      <c r="E346" s="33">
        <v>0</v>
      </c>
      <c r="F346" s="33">
        <v>0</v>
      </c>
      <c r="G346" s="10">
        <f t="shared" si="20"/>
        <v>0</v>
      </c>
      <c r="H346" s="10">
        <f t="shared" si="21"/>
        <v>3920000</v>
      </c>
      <c r="I346" s="11">
        <f t="shared" si="22"/>
        <v>0</v>
      </c>
      <c r="J346" s="5"/>
    </row>
    <row r="347" spans="1:10" x14ac:dyDescent="0.25">
      <c r="A347" s="31" t="s">
        <v>0</v>
      </c>
      <c r="B347" s="32" t="s">
        <v>244</v>
      </c>
      <c r="C347" s="33">
        <f>C348+C350</f>
        <v>3920000</v>
      </c>
      <c r="E347" s="33">
        <v>0</v>
      </c>
      <c r="F347" s="33">
        <v>0</v>
      </c>
      <c r="G347" s="10">
        <f t="shared" si="20"/>
        <v>0</v>
      </c>
      <c r="H347" s="10">
        <f t="shared" si="21"/>
        <v>3920000</v>
      </c>
      <c r="I347" s="11">
        <f t="shared" si="22"/>
        <v>0</v>
      </c>
      <c r="J347" s="5"/>
    </row>
    <row r="348" spans="1:10" x14ac:dyDescent="0.25">
      <c r="A348" s="31">
        <v>521211</v>
      </c>
      <c r="B348" s="32" t="s">
        <v>1</v>
      </c>
      <c r="C348" s="33">
        <f>C349</f>
        <v>840000</v>
      </c>
      <c r="E348" s="33">
        <v>0</v>
      </c>
      <c r="F348" s="33">
        <v>0</v>
      </c>
      <c r="G348" s="10">
        <f t="shared" si="20"/>
        <v>0</v>
      </c>
      <c r="H348" s="10">
        <f t="shared" si="21"/>
        <v>840000</v>
      </c>
      <c r="I348" s="11">
        <f t="shared" si="22"/>
        <v>0</v>
      </c>
      <c r="J348" s="5"/>
    </row>
    <row r="349" spans="1:10" s="7" customFormat="1" x14ac:dyDescent="0.25">
      <c r="A349" s="31"/>
      <c r="B349" s="32" t="s">
        <v>491</v>
      </c>
      <c r="C349" s="33">
        <v>840000</v>
      </c>
      <c r="D349" s="1"/>
      <c r="E349" s="33">
        <v>0</v>
      </c>
      <c r="F349" s="33">
        <v>0</v>
      </c>
      <c r="G349" s="10">
        <f t="shared" si="20"/>
        <v>0</v>
      </c>
      <c r="H349" s="10">
        <f t="shared" si="21"/>
        <v>840000</v>
      </c>
      <c r="I349" s="11">
        <f t="shared" si="22"/>
        <v>0</v>
      </c>
      <c r="J349" s="5"/>
    </row>
    <row r="350" spans="1:10" s="7" customFormat="1" x14ac:dyDescent="0.25">
      <c r="A350" s="31">
        <v>524113</v>
      </c>
      <c r="B350" s="32" t="s">
        <v>38</v>
      </c>
      <c r="C350" s="33">
        <f>C351</f>
        <v>3080000</v>
      </c>
      <c r="D350" s="1"/>
      <c r="E350" s="33">
        <v>0</v>
      </c>
      <c r="F350" s="33">
        <v>0</v>
      </c>
      <c r="G350" s="10">
        <f t="shared" si="20"/>
        <v>0</v>
      </c>
      <c r="H350" s="10">
        <f t="shared" si="21"/>
        <v>3080000</v>
      </c>
      <c r="I350" s="11">
        <f t="shared" si="22"/>
        <v>0</v>
      </c>
      <c r="J350" s="5"/>
    </row>
    <row r="351" spans="1:10" x14ac:dyDescent="0.25">
      <c r="A351" s="31"/>
      <c r="B351" s="32" t="s">
        <v>492</v>
      </c>
      <c r="C351" s="33">
        <v>3080000</v>
      </c>
      <c r="E351" s="33">
        <v>0</v>
      </c>
      <c r="F351" s="33">
        <v>0</v>
      </c>
      <c r="G351" s="10">
        <f t="shared" si="20"/>
        <v>0</v>
      </c>
      <c r="H351" s="10">
        <f t="shared" si="21"/>
        <v>3080000</v>
      </c>
      <c r="I351" s="11">
        <f t="shared" si="22"/>
        <v>0</v>
      </c>
      <c r="J351" s="5"/>
    </row>
    <row r="352" spans="1:10" x14ac:dyDescent="0.25">
      <c r="A352" s="31" t="s">
        <v>227</v>
      </c>
      <c r="B352" s="32" t="s">
        <v>60</v>
      </c>
      <c r="C352" s="33">
        <f>C353</f>
        <v>320000</v>
      </c>
      <c r="E352" s="33">
        <v>0</v>
      </c>
      <c r="F352" s="33">
        <v>0</v>
      </c>
      <c r="G352" s="10">
        <f t="shared" si="20"/>
        <v>0</v>
      </c>
      <c r="H352" s="10">
        <f t="shared" si="21"/>
        <v>320000</v>
      </c>
      <c r="I352" s="11">
        <f t="shared" si="22"/>
        <v>0</v>
      </c>
      <c r="J352" s="5"/>
    </row>
    <row r="353" spans="1:10" s="7" customFormat="1" x14ac:dyDescent="0.25">
      <c r="A353" s="31" t="s">
        <v>0</v>
      </c>
      <c r="B353" s="32" t="s">
        <v>244</v>
      </c>
      <c r="C353" s="33">
        <f>C354</f>
        <v>320000</v>
      </c>
      <c r="D353" s="1"/>
      <c r="E353" s="33">
        <v>0</v>
      </c>
      <c r="F353" s="33">
        <v>0</v>
      </c>
      <c r="G353" s="10">
        <f t="shared" si="20"/>
        <v>0</v>
      </c>
      <c r="H353" s="10">
        <f t="shared" si="21"/>
        <v>320000</v>
      </c>
      <c r="I353" s="11">
        <f t="shared" si="22"/>
        <v>0</v>
      </c>
      <c r="J353" s="5"/>
    </row>
    <row r="354" spans="1:10" x14ac:dyDescent="0.25">
      <c r="A354" s="31">
        <v>521211</v>
      </c>
      <c r="B354" s="32" t="s">
        <v>1</v>
      </c>
      <c r="C354" s="33">
        <f>C355</f>
        <v>320000</v>
      </c>
      <c r="E354" s="33">
        <v>0</v>
      </c>
      <c r="F354" s="33">
        <v>0</v>
      </c>
      <c r="G354" s="10">
        <f t="shared" si="20"/>
        <v>0</v>
      </c>
      <c r="H354" s="10">
        <f t="shared" si="21"/>
        <v>320000</v>
      </c>
      <c r="I354" s="11">
        <f t="shared" si="22"/>
        <v>0</v>
      </c>
      <c r="J354" s="5"/>
    </row>
    <row r="355" spans="1:10" x14ac:dyDescent="0.25">
      <c r="A355" s="31"/>
      <c r="B355" s="32" t="s">
        <v>281</v>
      </c>
      <c r="C355" s="33">
        <v>320000</v>
      </c>
      <c r="E355" s="33">
        <v>0</v>
      </c>
      <c r="F355" s="33">
        <v>0</v>
      </c>
      <c r="G355" s="10">
        <f t="shared" si="20"/>
        <v>0</v>
      </c>
      <c r="H355" s="10">
        <f t="shared" si="21"/>
        <v>320000</v>
      </c>
      <c r="I355" s="11">
        <f t="shared" si="22"/>
        <v>0</v>
      </c>
      <c r="J355" s="5"/>
    </row>
    <row r="356" spans="1:10" x14ac:dyDescent="0.25">
      <c r="A356" s="31" t="s">
        <v>184</v>
      </c>
      <c r="B356" s="32" t="s">
        <v>61</v>
      </c>
      <c r="C356" s="33">
        <f>C357+C362+C366</f>
        <v>54288000</v>
      </c>
      <c r="E356" s="33">
        <v>0</v>
      </c>
      <c r="F356" s="33">
        <v>0</v>
      </c>
      <c r="G356" s="10">
        <f t="shared" si="20"/>
        <v>0</v>
      </c>
      <c r="H356" s="10">
        <f t="shared" si="21"/>
        <v>54288000</v>
      </c>
      <c r="I356" s="11">
        <f t="shared" si="22"/>
        <v>0</v>
      </c>
      <c r="J356" s="5"/>
    </row>
    <row r="357" spans="1:10" x14ac:dyDescent="0.25">
      <c r="A357" s="31" t="s">
        <v>216</v>
      </c>
      <c r="B357" s="32" t="s">
        <v>62</v>
      </c>
      <c r="C357" s="33">
        <f>C358</f>
        <v>13108000</v>
      </c>
      <c r="E357" s="33">
        <v>0</v>
      </c>
      <c r="F357" s="33">
        <v>0</v>
      </c>
      <c r="G357" s="10">
        <f t="shared" si="20"/>
        <v>0</v>
      </c>
      <c r="H357" s="10">
        <f t="shared" si="21"/>
        <v>13108000</v>
      </c>
      <c r="I357" s="11">
        <f t="shared" si="22"/>
        <v>0</v>
      </c>
      <c r="J357" s="5"/>
    </row>
    <row r="358" spans="1:10" x14ac:dyDescent="0.25">
      <c r="A358" s="31" t="s">
        <v>0</v>
      </c>
      <c r="B358" s="32" t="s">
        <v>31</v>
      </c>
      <c r="C358" s="33">
        <f>C359</f>
        <v>13108000</v>
      </c>
      <c r="E358" s="33">
        <v>0</v>
      </c>
      <c r="F358" s="33">
        <v>0</v>
      </c>
      <c r="G358" s="10">
        <f t="shared" si="20"/>
        <v>0</v>
      </c>
      <c r="H358" s="10">
        <f t="shared" si="21"/>
        <v>13108000</v>
      </c>
      <c r="I358" s="11">
        <f t="shared" si="22"/>
        <v>0</v>
      </c>
      <c r="J358" s="5"/>
    </row>
    <row r="359" spans="1:10" s="7" customFormat="1" x14ac:dyDescent="0.25">
      <c r="A359" s="31">
        <v>521211</v>
      </c>
      <c r="B359" s="32" t="s">
        <v>1</v>
      </c>
      <c r="C359" s="33">
        <f>SUM(C360:C361)</f>
        <v>13108000</v>
      </c>
      <c r="D359" s="1"/>
      <c r="E359" s="33">
        <v>0</v>
      </c>
      <c r="F359" s="33">
        <v>0</v>
      </c>
      <c r="G359" s="10">
        <f t="shared" si="20"/>
        <v>0</v>
      </c>
      <c r="H359" s="10">
        <f t="shared" si="21"/>
        <v>13108000</v>
      </c>
      <c r="I359" s="11">
        <f t="shared" si="22"/>
        <v>0</v>
      </c>
      <c r="J359" s="5"/>
    </row>
    <row r="360" spans="1:10" x14ac:dyDescent="0.25">
      <c r="A360" s="31"/>
      <c r="B360" s="32" t="s">
        <v>501</v>
      </c>
      <c r="C360" s="33">
        <v>7830000</v>
      </c>
      <c r="E360" s="33">
        <v>0</v>
      </c>
      <c r="F360" s="33">
        <v>0</v>
      </c>
      <c r="G360" s="10">
        <f t="shared" si="20"/>
        <v>0</v>
      </c>
      <c r="H360" s="10">
        <f t="shared" si="21"/>
        <v>7830000</v>
      </c>
      <c r="I360" s="11">
        <f t="shared" si="22"/>
        <v>0</v>
      </c>
      <c r="J360" s="5"/>
    </row>
    <row r="361" spans="1:10" s="7" customFormat="1" x14ac:dyDescent="0.25">
      <c r="A361" s="31"/>
      <c r="B361" s="32" t="s">
        <v>281</v>
      </c>
      <c r="C361" s="33">
        <v>5278000</v>
      </c>
      <c r="D361" s="1"/>
      <c r="E361" s="33">
        <v>0</v>
      </c>
      <c r="F361" s="33">
        <v>0</v>
      </c>
      <c r="G361" s="10">
        <f t="shared" si="20"/>
        <v>0</v>
      </c>
      <c r="H361" s="10">
        <f t="shared" si="21"/>
        <v>5278000</v>
      </c>
      <c r="I361" s="11">
        <f t="shared" si="22"/>
        <v>0</v>
      </c>
      <c r="J361" s="16"/>
    </row>
    <row r="362" spans="1:10" s="7" customFormat="1" x14ac:dyDescent="0.25">
      <c r="A362" s="31" t="s">
        <v>217</v>
      </c>
      <c r="B362" s="32" t="s">
        <v>63</v>
      </c>
      <c r="C362" s="33">
        <f>C363</f>
        <v>38280000</v>
      </c>
      <c r="D362" s="1"/>
      <c r="E362" s="33">
        <v>0</v>
      </c>
      <c r="F362" s="33">
        <v>0</v>
      </c>
      <c r="G362" s="10">
        <f t="shared" si="20"/>
        <v>0</v>
      </c>
      <c r="H362" s="10">
        <f t="shared" si="21"/>
        <v>38280000</v>
      </c>
      <c r="I362" s="11">
        <f t="shared" si="22"/>
        <v>0</v>
      </c>
      <c r="J362" s="5"/>
    </row>
    <row r="363" spans="1:10" s="7" customFormat="1" x14ac:dyDescent="0.25">
      <c r="A363" s="31" t="s">
        <v>0</v>
      </c>
      <c r="B363" s="32" t="s">
        <v>244</v>
      </c>
      <c r="C363" s="33">
        <f>C364</f>
        <v>38280000</v>
      </c>
      <c r="D363" s="1"/>
      <c r="E363" s="33">
        <v>0</v>
      </c>
      <c r="F363" s="33">
        <v>0</v>
      </c>
      <c r="G363" s="10">
        <f t="shared" si="20"/>
        <v>0</v>
      </c>
      <c r="H363" s="10">
        <f t="shared" si="21"/>
        <v>38280000</v>
      </c>
      <c r="I363" s="11">
        <f t="shared" si="22"/>
        <v>0</v>
      </c>
      <c r="J363" s="5"/>
    </row>
    <row r="364" spans="1:10" x14ac:dyDescent="0.25">
      <c r="A364" s="31">
        <v>524113</v>
      </c>
      <c r="B364" s="32" t="s">
        <v>38</v>
      </c>
      <c r="C364" s="33">
        <f>C365</f>
        <v>38280000</v>
      </c>
      <c r="E364" s="33">
        <v>0</v>
      </c>
      <c r="F364" s="33">
        <v>0</v>
      </c>
      <c r="G364" s="10">
        <f t="shared" si="20"/>
        <v>0</v>
      </c>
      <c r="H364" s="10">
        <f t="shared" si="21"/>
        <v>38280000</v>
      </c>
      <c r="I364" s="11">
        <f t="shared" si="22"/>
        <v>0</v>
      </c>
      <c r="J364" s="5"/>
    </row>
    <row r="365" spans="1:10" x14ac:dyDescent="0.25">
      <c r="A365" s="31"/>
      <c r="B365" s="32" t="s">
        <v>488</v>
      </c>
      <c r="C365" s="33">
        <v>38280000</v>
      </c>
      <c r="E365" s="33">
        <v>0</v>
      </c>
      <c r="F365" s="33">
        <v>0</v>
      </c>
      <c r="G365" s="10">
        <f t="shared" si="20"/>
        <v>0</v>
      </c>
      <c r="H365" s="10">
        <f t="shared" si="21"/>
        <v>38280000</v>
      </c>
      <c r="I365" s="11">
        <f t="shared" si="22"/>
        <v>0</v>
      </c>
      <c r="J365" s="5"/>
    </row>
    <row r="366" spans="1:10" x14ac:dyDescent="0.25">
      <c r="A366" s="31" t="s">
        <v>227</v>
      </c>
      <c r="B366" s="32" t="s">
        <v>64</v>
      </c>
      <c r="C366" s="33">
        <f>C367</f>
        <v>2900000</v>
      </c>
      <c r="E366" s="33">
        <v>0</v>
      </c>
      <c r="F366" s="33">
        <v>0</v>
      </c>
      <c r="G366" s="10">
        <f t="shared" si="20"/>
        <v>0</v>
      </c>
      <c r="H366" s="10">
        <f t="shared" si="21"/>
        <v>2900000</v>
      </c>
      <c r="I366" s="11">
        <f t="shared" si="22"/>
        <v>0</v>
      </c>
      <c r="J366" s="5"/>
    </row>
    <row r="367" spans="1:10" x14ac:dyDescent="0.25">
      <c r="A367" s="31" t="s">
        <v>0</v>
      </c>
      <c r="B367" s="32" t="s">
        <v>244</v>
      </c>
      <c r="C367" s="33">
        <f>C368</f>
        <v>2900000</v>
      </c>
      <c r="E367" s="33">
        <v>0</v>
      </c>
      <c r="F367" s="33">
        <v>0</v>
      </c>
      <c r="G367" s="10">
        <f t="shared" si="20"/>
        <v>0</v>
      </c>
      <c r="H367" s="10">
        <f t="shared" si="21"/>
        <v>2900000</v>
      </c>
      <c r="I367" s="11">
        <f t="shared" si="22"/>
        <v>0</v>
      </c>
      <c r="J367" s="5"/>
    </row>
    <row r="368" spans="1:10" s="7" customFormat="1" x14ac:dyDescent="0.25">
      <c r="A368" s="31">
        <v>521211</v>
      </c>
      <c r="B368" s="32" t="s">
        <v>1</v>
      </c>
      <c r="C368" s="33">
        <f>C369</f>
        <v>2900000</v>
      </c>
      <c r="D368" s="1"/>
      <c r="E368" s="33">
        <v>0</v>
      </c>
      <c r="F368" s="33">
        <v>0</v>
      </c>
      <c r="G368" s="10">
        <f t="shared" si="20"/>
        <v>0</v>
      </c>
      <c r="H368" s="10">
        <f t="shared" si="21"/>
        <v>2900000</v>
      </c>
      <c r="I368" s="11">
        <f t="shared" si="22"/>
        <v>0</v>
      </c>
      <c r="J368" s="5"/>
    </row>
    <row r="369" spans="1:10" x14ac:dyDescent="0.25">
      <c r="A369" s="31"/>
      <c r="B369" s="32" t="s">
        <v>336</v>
      </c>
      <c r="C369" s="33">
        <v>2900000</v>
      </c>
      <c r="E369" s="33">
        <v>0</v>
      </c>
      <c r="F369" s="33">
        <v>0</v>
      </c>
      <c r="G369" s="10">
        <f t="shared" si="20"/>
        <v>0</v>
      </c>
      <c r="H369" s="10">
        <f t="shared" si="21"/>
        <v>2900000</v>
      </c>
      <c r="I369" s="11">
        <f t="shared" si="22"/>
        <v>0</v>
      </c>
      <c r="J369" s="5"/>
    </row>
    <row r="370" spans="1:10" s="7" customFormat="1" x14ac:dyDescent="0.25">
      <c r="A370" s="31" t="s">
        <v>183</v>
      </c>
      <c r="B370" s="32" t="s">
        <v>65</v>
      </c>
      <c r="C370" s="33">
        <f>C371+C375+C379</f>
        <v>2448000</v>
      </c>
      <c r="D370" s="1"/>
      <c r="E370" s="33">
        <v>0</v>
      </c>
      <c r="F370" s="33">
        <v>0</v>
      </c>
      <c r="G370" s="10">
        <f t="shared" si="20"/>
        <v>0</v>
      </c>
      <c r="H370" s="10">
        <f t="shared" si="21"/>
        <v>2448000</v>
      </c>
      <c r="I370" s="11">
        <f t="shared" si="22"/>
        <v>0</v>
      </c>
      <c r="J370" s="5"/>
    </row>
    <row r="371" spans="1:10" x14ac:dyDescent="0.25">
      <c r="A371" s="31" t="s">
        <v>216</v>
      </c>
      <c r="B371" s="32" t="s">
        <v>66</v>
      </c>
      <c r="C371" s="33">
        <f>C372</f>
        <v>318000</v>
      </c>
      <c r="E371" s="33">
        <v>0</v>
      </c>
      <c r="F371" s="33">
        <v>0</v>
      </c>
      <c r="G371" s="10">
        <f t="shared" si="20"/>
        <v>0</v>
      </c>
      <c r="H371" s="10">
        <f t="shared" si="21"/>
        <v>318000</v>
      </c>
      <c r="I371" s="11">
        <f t="shared" si="22"/>
        <v>0</v>
      </c>
      <c r="J371" s="5"/>
    </row>
    <row r="372" spans="1:10" x14ac:dyDescent="0.25">
      <c r="A372" s="31" t="s">
        <v>0</v>
      </c>
      <c r="B372" s="32" t="s">
        <v>245</v>
      </c>
      <c r="C372" s="33">
        <f>C373</f>
        <v>318000</v>
      </c>
      <c r="E372" s="33">
        <v>0</v>
      </c>
      <c r="F372" s="33">
        <v>0</v>
      </c>
      <c r="G372" s="10">
        <f t="shared" ref="G372:G422" si="23">SUM(D372:F372)</f>
        <v>0</v>
      </c>
      <c r="H372" s="10">
        <f t="shared" ref="H372:H422" si="24">C372-G372</f>
        <v>318000</v>
      </c>
      <c r="I372" s="11">
        <f t="shared" ref="I372:I422" si="25">G372/C372</f>
        <v>0</v>
      </c>
      <c r="J372" s="5"/>
    </row>
    <row r="373" spans="1:10" s="7" customFormat="1" x14ac:dyDescent="0.25">
      <c r="A373" s="31">
        <v>521211</v>
      </c>
      <c r="B373" s="32" t="s">
        <v>1</v>
      </c>
      <c r="C373" s="33">
        <f>C374</f>
        <v>318000</v>
      </c>
      <c r="D373" s="1"/>
      <c r="E373" s="33">
        <v>0</v>
      </c>
      <c r="F373" s="33">
        <v>0</v>
      </c>
      <c r="G373" s="10">
        <f t="shared" si="23"/>
        <v>0</v>
      </c>
      <c r="H373" s="10">
        <f t="shared" si="24"/>
        <v>318000</v>
      </c>
      <c r="I373" s="11">
        <f t="shared" si="25"/>
        <v>0</v>
      </c>
      <c r="J373" s="16"/>
    </row>
    <row r="374" spans="1:10" s="7" customFormat="1" x14ac:dyDescent="0.25">
      <c r="A374" s="31"/>
      <c r="B374" s="32" t="s">
        <v>281</v>
      </c>
      <c r="C374" s="33">
        <v>318000</v>
      </c>
      <c r="D374" s="1"/>
      <c r="E374" s="33">
        <v>0</v>
      </c>
      <c r="F374" s="33">
        <v>0</v>
      </c>
      <c r="G374" s="10">
        <f t="shared" si="23"/>
        <v>0</v>
      </c>
      <c r="H374" s="10">
        <f t="shared" si="24"/>
        <v>318000</v>
      </c>
      <c r="I374" s="11">
        <f t="shared" si="25"/>
        <v>0</v>
      </c>
      <c r="J374" s="5"/>
    </row>
    <row r="375" spans="1:10" x14ac:dyDescent="0.25">
      <c r="A375" s="31" t="s">
        <v>217</v>
      </c>
      <c r="B375" s="32" t="s">
        <v>67</v>
      </c>
      <c r="C375" s="33">
        <f>C376</f>
        <v>1920000</v>
      </c>
      <c r="E375" s="33">
        <v>0</v>
      </c>
      <c r="F375" s="33">
        <v>0</v>
      </c>
      <c r="G375" s="10">
        <f t="shared" si="23"/>
        <v>0</v>
      </c>
      <c r="H375" s="10">
        <f t="shared" si="24"/>
        <v>1920000</v>
      </c>
      <c r="I375" s="11">
        <f t="shared" si="25"/>
        <v>0</v>
      </c>
      <c r="J375" s="5"/>
    </row>
    <row r="376" spans="1:10" x14ac:dyDescent="0.25">
      <c r="A376" s="31" t="s">
        <v>0</v>
      </c>
      <c r="B376" s="32" t="s">
        <v>244</v>
      </c>
      <c r="C376" s="33">
        <f>C377</f>
        <v>1920000</v>
      </c>
      <c r="E376" s="33">
        <v>0</v>
      </c>
      <c r="F376" s="33">
        <v>0</v>
      </c>
      <c r="G376" s="10">
        <f t="shared" si="23"/>
        <v>0</v>
      </c>
      <c r="H376" s="10">
        <f t="shared" si="24"/>
        <v>1920000</v>
      </c>
      <c r="I376" s="11">
        <f t="shared" si="25"/>
        <v>0</v>
      </c>
    </row>
    <row r="377" spans="1:10" x14ac:dyDescent="0.25">
      <c r="A377" s="31">
        <v>521119</v>
      </c>
      <c r="B377" s="32" t="s">
        <v>12</v>
      </c>
      <c r="C377" s="33">
        <f>C378</f>
        <v>1920000</v>
      </c>
      <c r="E377" s="33">
        <v>0</v>
      </c>
      <c r="F377" s="33">
        <v>0</v>
      </c>
      <c r="G377" s="10">
        <f t="shared" si="23"/>
        <v>0</v>
      </c>
      <c r="H377" s="10">
        <f t="shared" si="24"/>
        <v>1920000</v>
      </c>
      <c r="I377" s="11">
        <f t="shared" si="25"/>
        <v>0</v>
      </c>
      <c r="J377" s="5"/>
    </row>
    <row r="378" spans="1:10" s="7" customFormat="1" x14ac:dyDescent="0.25">
      <c r="A378" s="31"/>
      <c r="B378" s="32" t="s">
        <v>398</v>
      </c>
      <c r="C378" s="33">
        <v>1920000</v>
      </c>
      <c r="D378" s="1"/>
      <c r="E378" s="33">
        <v>0</v>
      </c>
      <c r="F378" s="33">
        <v>0</v>
      </c>
      <c r="G378" s="10">
        <f t="shared" si="23"/>
        <v>0</v>
      </c>
      <c r="H378" s="10">
        <f t="shared" si="24"/>
        <v>1920000</v>
      </c>
      <c r="I378" s="11">
        <f t="shared" si="25"/>
        <v>0</v>
      </c>
      <c r="J378" s="5"/>
    </row>
    <row r="379" spans="1:10" x14ac:dyDescent="0.25">
      <c r="A379" s="31" t="s">
        <v>227</v>
      </c>
      <c r="B379" s="32" t="s">
        <v>68</v>
      </c>
      <c r="C379" s="33">
        <f>C380</f>
        <v>210000</v>
      </c>
      <c r="E379" s="33">
        <v>0</v>
      </c>
      <c r="F379" s="33">
        <v>0</v>
      </c>
      <c r="G379" s="10">
        <f t="shared" si="23"/>
        <v>0</v>
      </c>
      <c r="H379" s="10">
        <f t="shared" si="24"/>
        <v>210000</v>
      </c>
      <c r="I379" s="11">
        <f t="shared" si="25"/>
        <v>0</v>
      </c>
      <c r="J379" s="5"/>
    </row>
    <row r="380" spans="1:10" x14ac:dyDescent="0.25">
      <c r="A380" s="31" t="s">
        <v>0</v>
      </c>
      <c r="B380" s="32" t="s">
        <v>244</v>
      </c>
      <c r="C380" s="33">
        <f>C381</f>
        <v>210000</v>
      </c>
      <c r="E380" s="33">
        <v>0</v>
      </c>
      <c r="F380" s="33">
        <v>0</v>
      </c>
      <c r="G380" s="10">
        <f t="shared" si="23"/>
        <v>0</v>
      </c>
      <c r="H380" s="10">
        <f t="shared" si="24"/>
        <v>210000</v>
      </c>
      <c r="I380" s="11">
        <f t="shared" si="25"/>
        <v>0</v>
      </c>
      <c r="J380" s="5"/>
    </row>
    <row r="381" spans="1:10" s="7" customFormat="1" x14ac:dyDescent="0.25">
      <c r="A381" s="31">
        <v>521211</v>
      </c>
      <c r="B381" s="32" t="s">
        <v>1</v>
      </c>
      <c r="C381" s="33">
        <f>C382</f>
        <v>210000</v>
      </c>
      <c r="D381" s="1"/>
      <c r="E381" s="33">
        <v>0</v>
      </c>
      <c r="F381" s="33">
        <v>0</v>
      </c>
      <c r="G381" s="10">
        <f t="shared" si="23"/>
        <v>0</v>
      </c>
      <c r="H381" s="10">
        <f t="shared" si="24"/>
        <v>210000</v>
      </c>
      <c r="I381" s="11">
        <f t="shared" si="25"/>
        <v>0</v>
      </c>
      <c r="J381" s="5"/>
    </row>
    <row r="382" spans="1:10" x14ac:dyDescent="0.25">
      <c r="A382" s="31"/>
      <c r="B382" s="32" t="s">
        <v>336</v>
      </c>
      <c r="C382" s="33">
        <v>210000</v>
      </c>
      <c r="E382" s="33">
        <v>0</v>
      </c>
      <c r="F382" s="33">
        <v>0</v>
      </c>
      <c r="G382" s="10">
        <f t="shared" si="23"/>
        <v>0</v>
      </c>
      <c r="H382" s="10">
        <f t="shared" si="24"/>
        <v>210000</v>
      </c>
      <c r="I382" s="11">
        <f t="shared" si="25"/>
        <v>0</v>
      </c>
      <c r="J382" s="5"/>
    </row>
    <row r="383" spans="1:10" s="7" customFormat="1" x14ac:dyDescent="0.25">
      <c r="A383" s="31" t="s">
        <v>182</v>
      </c>
      <c r="B383" s="32" t="s">
        <v>69</v>
      </c>
      <c r="C383" s="33">
        <f>C384+C388+C394</f>
        <v>3658000</v>
      </c>
      <c r="D383" s="1"/>
      <c r="E383" s="33">
        <v>0</v>
      </c>
      <c r="F383" s="33">
        <v>0</v>
      </c>
      <c r="G383" s="10">
        <f t="shared" si="23"/>
        <v>0</v>
      </c>
      <c r="H383" s="10">
        <f t="shared" si="24"/>
        <v>3658000</v>
      </c>
      <c r="I383" s="11">
        <f t="shared" si="25"/>
        <v>0</v>
      </c>
      <c r="J383" s="16"/>
    </row>
    <row r="384" spans="1:10" s="7" customFormat="1" x14ac:dyDescent="0.25">
      <c r="A384" s="31" t="s">
        <v>216</v>
      </c>
      <c r="B384" s="32" t="s">
        <v>70</v>
      </c>
      <c r="C384" s="33">
        <f>C385</f>
        <v>378000</v>
      </c>
      <c r="D384" s="1"/>
      <c r="E384" s="33">
        <v>0</v>
      </c>
      <c r="F384" s="33">
        <v>0</v>
      </c>
      <c r="G384" s="10">
        <f t="shared" si="23"/>
        <v>0</v>
      </c>
      <c r="H384" s="10">
        <f t="shared" si="24"/>
        <v>378000</v>
      </c>
      <c r="I384" s="11">
        <f t="shared" si="25"/>
        <v>0</v>
      </c>
      <c r="J384" s="5"/>
    </row>
    <row r="385" spans="1:10" s="7" customFormat="1" x14ac:dyDescent="0.25">
      <c r="A385" s="31" t="s">
        <v>0</v>
      </c>
      <c r="B385" s="32" t="s">
        <v>245</v>
      </c>
      <c r="C385" s="33">
        <f>C386</f>
        <v>378000</v>
      </c>
      <c r="D385" s="1"/>
      <c r="E385" s="33">
        <v>0</v>
      </c>
      <c r="F385" s="33">
        <v>0</v>
      </c>
      <c r="G385" s="10">
        <f t="shared" si="23"/>
        <v>0</v>
      </c>
      <c r="H385" s="10">
        <f t="shared" si="24"/>
        <v>378000</v>
      </c>
      <c r="I385" s="11">
        <f t="shared" si="25"/>
        <v>0</v>
      </c>
      <c r="J385" s="5"/>
    </row>
    <row r="386" spans="1:10" x14ac:dyDescent="0.25">
      <c r="A386" s="31">
        <v>521211</v>
      </c>
      <c r="B386" s="32" t="s">
        <v>1</v>
      </c>
      <c r="C386" s="33">
        <f>C387</f>
        <v>378000</v>
      </c>
      <c r="E386" s="33">
        <v>0</v>
      </c>
      <c r="F386" s="33">
        <v>0</v>
      </c>
      <c r="G386" s="10">
        <f t="shared" si="23"/>
        <v>0</v>
      </c>
      <c r="H386" s="10">
        <f t="shared" si="24"/>
        <v>378000</v>
      </c>
      <c r="I386" s="11">
        <f t="shared" si="25"/>
        <v>0</v>
      </c>
      <c r="J386" s="5"/>
    </row>
    <row r="387" spans="1:10" x14ac:dyDescent="0.25">
      <c r="A387" s="31"/>
      <c r="B387" s="32" t="s">
        <v>281</v>
      </c>
      <c r="C387" s="33">
        <v>378000</v>
      </c>
      <c r="E387" s="33">
        <v>0</v>
      </c>
      <c r="F387" s="33">
        <v>0</v>
      </c>
      <c r="G387" s="10">
        <f t="shared" si="23"/>
        <v>0</v>
      </c>
      <c r="H387" s="10">
        <f t="shared" si="24"/>
        <v>378000</v>
      </c>
      <c r="I387" s="11">
        <f t="shared" si="25"/>
        <v>0</v>
      </c>
      <c r="J387" s="5"/>
    </row>
    <row r="388" spans="1:10" s="7" customFormat="1" x14ac:dyDescent="0.25">
      <c r="A388" s="31" t="s">
        <v>217</v>
      </c>
      <c r="B388" s="32" t="s">
        <v>71</v>
      </c>
      <c r="C388" s="33">
        <f>C389</f>
        <v>3120000</v>
      </c>
      <c r="D388" s="1"/>
      <c r="E388" s="33">
        <v>0</v>
      </c>
      <c r="F388" s="33">
        <v>0</v>
      </c>
      <c r="G388" s="10">
        <f t="shared" si="23"/>
        <v>0</v>
      </c>
      <c r="H388" s="10">
        <f t="shared" si="24"/>
        <v>3120000</v>
      </c>
      <c r="I388" s="11">
        <f t="shared" si="25"/>
        <v>0</v>
      </c>
      <c r="J388" s="5"/>
    </row>
    <row r="389" spans="1:10" x14ac:dyDescent="0.25">
      <c r="A389" s="31" t="s">
        <v>0</v>
      </c>
      <c r="B389" s="32" t="s">
        <v>244</v>
      </c>
      <c r="C389" s="33">
        <f>C390+C392</f>
        <v>3120000</v>
      </c>
      <c r="E389" s="33">
        <v>0</v>
      </c>
      <c r="F389" s="33">
        <v>0</v>
      </c>
      <c r="G389" s="10">
        <f t="shared" si="23"/>
        <v>0</v>
      </c>
      <c r="H389" s="10">
        <f t="shared" si="24"/>
        <v>3120000</v>
      </c>
      <c r="I389" s="11">
        <f t="shared" si="25"/>
        <v>0</v>
      </c>
      <c r="J389" s="5"/>
    </row>
    <row r="390" spans="1:10" x14ac:dyDescent="0.25">
      <c r="A390" s="31">
        <v>521211</v>
      </c>
      <c r="B390" s="32" t="s">
        <v>1</v>
      </c>
      <c r="C390" s="33">
        <f>C391</f>
        <v>480000</v>
      </c>
      <c r="E390" s="33">
        <v>0</v>
      </c>
      <c r="F390" s="33">
        <v>0</v>
      </c>
      <c r="G390" s="10">
        <f t="shared" si="23"/>
        <v>0</v>
      </c>
      <c r="H390" s="10">
        <f t="shared" si="24"/>
        <v>480000</v>
      </c>
      <c r="I390" s="11">
        <f t="shared" si="25"/>
        <v>0</v>
      </c>
      <c r="J390" s="5"/>
    </row>
    <row r="391" spans="1:10" x14ac:dyDescent="0.25">
      <c r="A391" s="31"/>
      <c r="B391" s="32" t="s">
        <v>340</v>
      </c>
      <c r="C391" s="33">
        <v>480000</v>
      </c>
      <c r="E391" s="33">
        <v>0</v>
      </c>
      <c r="F391" s="33">
        <v>0</v>
      </c>
      <c r="G391" s="10">
        <f t="shared" si="23"/>
        <v>0</v>
      </c>
      <c r="H391" s="10">
        <f t="shared" si="24"/>
        <v>480000</v>
      </c>
      <c r="I391" s="11">
        <f t="shared" si="25"/>
        <v>0</v>
      </c>
      <c r="J391" s="5"/>
    </row>
    <row r="392" spans="1:10" x14ac:dyDescent="0.25">
      <c r="A392" s="31">
        <v>524113</v>
      </c>
      <c r="B392" s="32" t="s">
        <v>38</v>
      </c>
      <c r="C392" s="33">
        <f>C393</f>
        <v>2640000</v>
      </c>
      <c r="E392" s="33">
        <v>0</v>
      </c>
      <c r="F392" s="33">
        <v>0</v>
      </c>
      <c r="G392" s="10">
        <f t="shared" si="23"/>
        <v>0</v>
      </c>
      <c r="H392" s="10">
        <f t="shared" si="24"/>
        <v>2640000</v>
      </c>
      <c r="I392" s="11">
        <f t="shared" si="25"/>
        <v>0</v>
      </c>
      <c r="J392" s="5"/>
    </row>
    <row r="393" spans="1:10" s="7" customFormat="1" x14ac:dyDescent="0.25">
      <c r="A393" s="31"/>
      <c r="B393" s="32" t="s">
        <v>341</v>
      </c>
      <c r="C393" s="33">
        <v>2640000</v>
      </c>
      <c r="D393" s="1"/>
      <c r="E393" s="33">
        <v>0</v>
      </c>
      <c r="F393" s="33">
        <v>0</v>
      </c>
      <c r="G393" s="10">
        <f t="shared" si="23"/>
        <v>0</v>
      </c>
      <c r="H393" s="10">
        <f t="shared" si="24"/>
        <v>2640000</v>
      </c>
      <c r="I393" s="11">
        <f t="shared" si="25"/>
        <v>0</v>
      </c>
      <c r="J393" s="5"/>
    </row>
    <row r="394" spans="1:10" s="7" customFormat="1" x14ac:dyDescent="0.25">
      <c r="A394" s="31" t="s">
        <v>227</v>
      </c>
      <c r="B394" s="32" t="s">
        <v>72</v>
      </c>
      <c r="C394" s="33">
        <f>C395</f>
        <v>160000</v>
      </c>
      <c r="D394" s="1"/>
      <c r="E394" s="33">
        <v>0</v>
      </c>
      <c r="F394" s="33">
        <v>0</v>
      </c>
      <c r="G394" s="10">
        <f t="shared" si="23"/>
        <v>0</v>
      </c>
      <c r="H394" s="10">
        <f t="shared" si="24"/>
        <v>160000</v>
      </c>
      <c r="I394" s="11">
        <f t="shared" si="25"/>
        <v>0</v>
      </c>
      <c r="J394" s="5"/>
    </row>
    <row r="395" spans="1:10" x14ac:dyDescent="0.25">
      <c r="A395" s="31" t="s">
        <v>0</v>
      </c>
      <c r="B395" s="32" t="s">
        <v>244</v>
      </c>
      <c r="C395" s="33">
        <f>C396</f>
        <v>160000</v>
      </c>
      <c r="E395" s="33">
        <v>0</v>
      </c>
      <c r="F395" s="33">
        <v>0</v>
      </c>
      <c r="G395" s="10">
        <f t="shared" si="23"/>
        <v>0</v>
      </c>
      <c r="H395" s="10">
        <f t="shared" si="24"/>
        <v>160000</v>
      </c>
      <c r="I395" s="11">
        <f t="shared" si="25"/>
        <v>0</v>
      </c>
      <c r="J395" s="5"/>
    </row>
    <row r="396" spans="1:10" x14ac:dyDescent="0.25">
      <c r="A396" s="31">
        <v>521211</v>
      </c>
      <c r="B396" s="32" t="s">
        <v>1</v>
      </c>
      <c r="C396" s="33">
        <f>C397</f>
        <v>160000</v>
      </c>
      <c r="E396" s="33">
        <v>0</v>
      </c>
      <c r="F396" s="33">
        <v>0</v>
      </c>
      <c r="G396" s="10">
        <f t="shared" si="23"/>
        <v>0</v>
      </c>
      <c r="H396" s="10">
        <f t="shared" si="24"/>
        <v>160000</v>
      </c>
      <c r="I396" s="11">
        <f t="shared" si="25"/>
        <v>0</v>
      </c>
      <c r="J396" s="5"/>
    </row>
    <row r="397" spans="1:10" x14ac:dyDescent="0.25">
      <c r="A397" s="31"/>
      <c r="B397" s="32" t="s">
        <v>336</v>
      </c>
      <c r="C397" s="33">
        <v>160000</v>
      </c>
      <c r="E397" s="33">
        <v>0</v>
      </c>
      <c r="F397" s="33">
        <v>0</v>
      </c>
      <c r="G397" s="10">
        <f t="shared" si="23"/>
        <v>0</v>
      </c>
      <c r="H397" s="10">
        <f t="shared" si="24"/>
        <v>160000</v>
      </c>
      <c r="I397" s="11">
        <f t="shared" si="25"/>
        <v>0</v>
      </c>
      <c r="J397" s="5"/>
    </row>
    <row r="398" spans="1:10" x14ac:dyDescent="0.25">
      <c r="A398" s="31" t="s">
        <v>181</v>
      </c>
      <c r="B398" s="32" t="s">
        <v>73</v>
      </c>
      <c r="C398" s="33">
        <f>C399+C406+C421</f>
        <v>14592000</v>
      </c>
      <c r="E398" s="33">
        <v>0</v>
      </c>
      <c r="F398" s="33">
        <v>0</v>
      </c>
      <c r="G398" s="10">
        <f t="shared" si="23"/>
        <v>0</v>
      </c>
      <c r="H398" s="10">
        <f t="shared" si="24"/>
        <v>14592000</v>
      </c>
      <c r="I398" s="11">
        <f t="shared" si="25"/>
        <v>0</v>
      </c>
      <c r="J398" s="5"/>
    </row>
    <row r="399" spans="1:10" s="7" customFormat="1" x14ac:dyDescent="0.25">
      <c r="A399" s="31" t="s">
        <v>216</v>
      </c>
      <c r="B399" s="32" t="s">
        <v>74</v>
      </c>
      <c r="C399" s="33">
        <f>C400+C403</f>
        <v>467000</v>
      </c>
      <c r="D399" s="1"/>
      <c r="E399" s="33">
        <v>0</v>
      </c>
      <c r="F399" s="33">
        <v>0</v>
      </c>
      <c r="G399" s="10">
        <f t="shared" si="23"/>
        <v>0</v>
      </c>
      <c r="H399" s="10">
        <f t="shared" si="24"/>
        <v>467000</v>
      </c>
      <c r="I399" s="11">
        <f t="shared" si="25"/>
        <v>0</v>
      </c>
      <c r="J399" s="5"/>
    </row>
    <row r="400" spans="1:10" x14ac:dyDescent="0.25">
      <c r="A400" s="31" t="s">
        <v>0</v>
      </c>
      <c r="B400" s="32" t="s">
        <v>245</v>
      </c>
      <c r="C400" s="33">
        <f>C401</f>
        <v>225000</v>
      </c>
      <c r="E400" s="33">
        <v>0</v>
      </c>
      <c r="F400" s="33">
        <v>0</v>
      </c>
      <c r="G400" s="10">
        <f t="shared" si="23"/>
        <v>0</v>
      </c>
      <c r="H400" s="10">
        <f t="shared" si="24"/>
        <v>225000</v>
      </c>
      <c r="I400" s="11">
        <f t="shared" si="25"/>
        <v>0</v>
      </c>
      <c r="J400" s="5"/>
    </row>
    <row r="401" spans="1:10" x14ac:dyDescent="0.25">
      <c r="A401" s="31">
        <v>521211</v>
      </c>
      <c r="B401" s="32" t="s">
        <v>1</v>
      </c>
      <c r="C401" s="33">
        <f>C402</f>
        <v>225000</v>
      </c>
      <c r="E401" s="33">
        <v>0</v>
      </c>
      <c r="F401" s="33">
        <v>0</v>
      </c>
      <c r="G401" s="10">
        <f t="shared" si="23"/>
        <v>0</v>
      </c>
      <c r="H401" s="10">
        <f t="shared" si="24"/>
        <v>225000</v>
      </c>
      <c r="I401" s="11">
        <f t="shared" si="25"/>
        <v>0</v>
      </c>
      <c r="J401" s="5"/>
    </row>
    <row r="402" spans="1:10" s="7" customFormat="1" x14ac:dyDescent="0.25">
      <c r="A402" s="31"/>
      <c r="B402" s="32" t="s">
        <v>337</v>
      </c>
      <c r="C402" s="33">
        <v>225000</v>
      </c>
      <c r="D402" s="1"/>
      <c r="E402" s="33">
        <v>0</v>
      </c>
      <c r="F402" s="33">
        <v>0</v>
      </c>
      <c r="G402" s="10">
        <f t="shared" si="23"/>
        <v>0</v>
      </c>
      <c r="H402" s="10">
        <f t="shared" si="24"/>
        <v>225000</v>
      </c>
      <c r="I402" s="11">
        <f t="shared" si="25"/>
        <v>0</v>
      </c>
      <c r="J402" s="5"/>
    </row>
    <row r="403" spans="1:10" s="7" customFormat="1" x14ac:dyDescent="0.25">
      <c r="A403" s="31" t="s">
        <v>11</v>
      </c>
      <c r="B403" s="32" t="s">
        <v>32</v>
      </c>
      <c r="C403" s="33">
        <f>C404</f>
        <v>242000</v>
      </c>
      <c r="D403" s="1"/>
      <c r="E403" s="33">
        <v>0</v>
      </c>
      <c r="F403" s="33">
        <v>0</v>
      </c>
      <c r="G403" s="10">
        <f t="shared" si="23"/>
        <v>0</v>
      </c>
      <c r="H403" s="10">
        <f t="shared" si="24"/>
        <v>242000</v>
      </c>
      <c r="I403" s="11">
        <f t="shared" si="25"/>
        <v>0</v>
      </c>
      <c r="J403" s="5"/>
    </row>
    <row r="404" spans="1:10" x14ac:dyDescent="0.25">
      <c r="A404" s="31">
        <v>521211</v>
      </c>
      <c r="B404" s="32" t="s">
        <v>1</v>
      </c>
      <c r="C404" s="33">
        <f>C405</f>
        <v>242000</v>
      </c>
      <c r="E404" s="33">
        <v>0</v>
      </c>
      <c r="F404" s="33">
        <v>0</v>
      </c>
      <c r="G404" s="10">
        <f t="shared" si="23"/>
        <v>0</v>
      </c>
      <c r="H404" s="10">
        <f t="shared" si="24"/>
        <v>242000</v>
      </c>
      <c r="I404" s="11">
        <f t="shared" si="25"/>
        <v>0</v>
      </c>
      <c r="J404" s="5"/>
    </row>
    <row r="405" spans="1:10" s="7" customFormat="1" x14ac:dyDescent="0.25">
      <c r="A405" s="31"/>
      <c r="B405" s="32" t="s">
        <v>281</v>
      </c>
      <c r="C405" s="33">
        <v>242000</v>
      </c>
      <c r="D405" s="1"/>
      <c r="E405" s="33">
        <v>0</v>
      </c>
      <c r="F405" s="33">
        <v>0</v>
      </c>
      <c r="G405" s="10">
        <f t="shared" si="23"/>
        <v>0</v>
      </c>
      <c r="H405" s="10">
        <f t="shared" si="24"/>
        <v>242000</v>
      </c>
      <c r="I405" s="11">
        <f t="shared" si="25"/>
        <v>0</v>
      </c>
      <c r="J405" s="5"/>
    </row>
    <row r="406" spans="1:10" x14ac:dyDescent="0.25">
      <c r="A406" s="31" t="s">
        <v>217</v>
      </c>
      <c r="B406" s="32" t="s">
        <v>75</v>
      </c>
      <c r="C406" s="33">
        <f>C407</f>
        <v>13900000</v>
      </c>
      <c r="E406" s="33">
        <v>0</v>
      </c>
      <c r="F406" s="33">
        <v>0</v>
      </c>
      <c r="G406" s="10">
        <f t="shared" si="23"/>
        <v>0</v>
      </c>
      <c r="H406" s="10">
        <f t="shared" si="24"/>
        <v>13900000</v>
      </c>
      <c r="I406" s="11">
        <f t="shared" si="25"/>
        <v>0</v>
      </c>
      <c r="J406" s="5"/>
    </row>
    <row r="407" spans="1:10" x14ac:dyDescent="0.25">
      <c r="A407" s="31" t="s">
        <v>0</v>
      </c>
      <c r="B407" s="32" t="s">
        <v>244</v>
      </c>
      <c r="C407" s="33">
        <f>C408+C411+C416+C419</f>
        <v>13900000</v>
      </c>
      <c r="E407" s="33">
        <v>0</v>
      </c>
      <c r="F407" s="33">
        <v>0</v>
      </c>
      <c r="G407" s="10">
        <f t="shared" si="23"/>
        <v>0</v>
      </c>
      <c r="H407" s="10">
        <f t="shared" si="24"/>
        <v>13900000</v>
      </c>
      <c r="I407" s="11">
        <f t="shared" si="25"/>
        <v>0</v>
      </c>
      <c r="J407" s="5"/>
    </row>
    <row r="408" spans="1:10" x14ac:dyDescent="0.25">
      <c r="A408" s="31">
        <v>521211</v>
      </c>
      <c r="B408" s="32" t="s">
        <v>1</v>
      </c>
      <c r="C408" s="33">
        <f>SUM(C409:C410)</f>
        <v>800000</v>
      </c>
      <c r="E408" s="33">
        <v>0</v>
      </c>
      <c r="F408" s="33">
        <v>0</v>
      </c>
      <c r="G408" s="10">
        <f t="shared" si="23"/>
        <v>0</v>
      </c>
      <c r="H408" s="10">
        <f t="shared" si="24"/>
        <v>800000</v>
      </c>
      <c r="I408" s="11">
        <f t="shared" si="25"/>
        <v>0</v>
      </c>
      <c r="J408" s="5"/>
    </row>
    <row r="409" spans="1:10" x14ac:dyDescent="0.25">
      <c r="A409" s="31"/>
      <c r="B409" s="32" t="s">
        <v>342</v>
      </c>
      <c r="C409" s="33">
        <v>200000</v>
      </c>
      <c r="E409" s="33">
        <v>0</v>
      </c>
      <c r="F409" s="33">
        <v>0</v>
      </c>
      <c r="G409" s="10">
        <f t="shared" si="23"/>
        <v>0</v>
      </c>
      <c r="H409" s="10">
        <f t="shared" si="24"/>
        <v>200000</v>
      </c>
      <c r="I409" s="11">
        <f t="shared" si="25"/>
        <v>0</v>
      </c>
      <c r="J409" s="5"/>
    </row>
    <row r="410" spans="1:10" x14ac:dyDescent="0.25">
      <c r="A410" s="31"/>
      <c r="B410" s="32" t="s">
        <v>397</v>
      </c>
      <c r="C410" s="33">
        <v>600000</v>
      </c>
      <c r="E410" s="33">
        <v>0</v>
      </c>
      <c r="F410" s="33">
        <v>0</v>
      </c>
      <c r="G410" s="10">
        <f t="shared" si="23"/>
        <v>0</v>
      </c>
      <c r="H410" s="10">
        <f t="shared" si="24"/>
        <v>600000</v>
      </c>
      <c r="I410" s="11">
        <f t="shared" si="25"/>
        <v>0</v>
      </c>
      <c r="J410" s="5"/>
    </row>
    <row r="411" spans="1:10" s="7" customFormat="1" x14ac:dyDescent="0.25">
      <c r="A411" s="31">
        <v>522141</v>
      </c>
      <c r="B411" s="32" t="s">
        <v>76</v>
      </c>
      <c r="C411" s="33">
        <f>SUM(C412:C415)</f>
        <v>8400000</v>
      </c>
      <c r="D411" s="1"/>
      <c r="E411" s="33">
        <v>0</v>
      </c>
      <c r="F411" s="33">
        <v>0</v>
      </c>
      <c r="G411" s="10">
        <f t="shared" si="23"/>
        <v>0</v>
      </c>
      <c r="H411" s="10">
        <f t="shared" si="24"/>
        <v>8400000</v>
      </c>
      <c r="I411" s="11">
        <f t="shared" si="25"/>
        <v>0</v>
      </c>
      <c r="J411" s="5"/>
    </row>
    <row r="412" spans="1:10" x14ac:dyDescent="0.25">
      <c r="A412" s="31"/>
      <c r="B412" s="32" t="s">
        <v>343</v>
      </c>
      <c r="C412" s="33">
        <v>1600000</v>
      </c>
      <c r="E412" s="33">
        <v>0</v>
      </c>
      <c r="F412" s="33">
        <v>0</v>
      </c>
      <c r="G412" s="10">
        <f t="shared" si="23"/>
        <v>0</v>
      </c>
      <c r="H412" s="10">
        <f t="shared" si="24"/>
        <v>1600000</v>
      </c>
      <c r="I412" s="11">
        <f t="shared" si="25"/>
        <v>0</v>
      </c>
      <c r="J412" s="5"/>
    </row>
    <row r="413" spans="1:10" x14ac:dyDescent="0.25">
      <c r="A413" s="31"/>
      <c r="B413" s="32" t="s">
        <v>399</v>
      </c>
      <c r="C413" s="33">
        <v>1600000</v>
      </c>
      <c r="E413" s="33">
        <v>0</v>
      </c>
      <c r="F413" s="33">
        <v>0</v>
      </c>
      <c r="G413" s="10">
        <f t="shared" si="23"/>
        <v>0</v>
      </c>
      <c r="H413" s="10">
        <f t="shared" si="24"/>
        <v>1600000</v>
      </c>
      <c r="I413" s="11">
        <f t="shared" si="25"/>
        <v>0</v>
      </c>
      <c r="J413" s="5"/>
    </row>
    <row r="414" spans="1:10" x14ac:dyDescent="0.25">
      <c r="A414" s="31"/>
      <c r="B414" s="32" t="s">
        <v>437</v>
      </c>
      <c r="C414" s="33">
        <v>2600000</v>
      </c>
      <c r="E414" s="33">
        <v>0</v>
      </c>
      <c r="F414" s="33">
        <v>0</v>
      </c>
      <c r="G414" s="10">
        <f t="shared" si="23"/>
        <v>0</v>
      </c>
      <c r="H414" s="10">
        <f t="shared" si="24"/>
        <v>2600000</v>
      </c>
      <c r="I414" s="11">
        <f t="shared" si="25"/>
        <v>0</v>
      </c>
      <c r="J414" s="5"/>
    </row>
    <row r="415" spans="1:10" x14ac:dyDescent="0.25">
      <c r="A415" s="31"/>
      <c r="B415" s="32" t="s">
        <v>462</v>
      </c>
      <c r="C415" s="33">
        <v>2600000</v>
      </c>
      <c r="E415" s="33">
        <v>0</v>
      </c>
      <c r="F415" s="33">
        <v>0</v>
      </c>
      <c r="G415" s="10">
        <f t="shared" si="23"/>
        <v>0</v>
      </c>
      <c r="H415" s="10">
        <f t="shared" si="24"/>
        <v>2600000</v>
      </c>
      <c r="I415" s="11">
        <f t="shared" si="25"/>
        <v>0</v>
      </c>
      <c r="J415" s="5"/>
    </row>
    <row r="416" spans="1:10" x14ac:dyDescent="0.25">
      <c r="A416" s="31">
        <v>522151</v>
      </c>
      <c r="B416" s="32" t="s">
        <v>34</v>
      </c>
      <c r="C416" s="33">
        <f>SUM(C417:C418)</f>
        <v>2500000</v>
      </c>
      <c r="E416" s="33">
        <v>0</v>
      </c>
      <c r="F416" s="33">
        <v>0</v>
      </c>
      <c r="G416" s="10">
        <f t="shared" si="23"/>
        <v>0</v>
      </c>
      <c r="H416" s="10">
        <f t="shared" si="24"/>
        <v>2500000</v>
      </c>
      <c r="I416" s="11">
        <f t="shared" si="25"/>
        <v>0</v>
      </c>
      <c r="J416" s="5"/>
    </row>
    <row r="417" spans="1:10" x14ac:dyDescent="0.25">
      <c r="A417" s="31"/>
      <c r="B417" s="32" t="s">
        <v>480</v>
      </c>
      <c r="C417" s="33">
        <v>1500000</v>
      </c>
      <c r="E417" s="33">
        <v>0</v>
      </c>
      <c r="F417" s="33">
        <v>0</v>
      </c>
      <c r="G417" s="10">
        <f t="shared" si="23"/>
        <v>0</v>
      </c>
      <c r="H417" s="10">
        <f t="shared" si="24"/>
        <v>1500000</v>
      </c>
      <c r="I417" s="11">
        <f t="shared" si="25"/>
        <v>0</v>
      </c>
      <c r="J417" s="5"/>
    </row>
    <row r="418" spans="1:10" s="7" customFormat="1" x14ac:dyDescent="0.25">
      <c r="A418" s="31"/>
      <c r="B418" s="32" t="s">
        <v>400</v>
      </c>
      <c r="C418" s="33">
        <v>1000000</v>
      </c>
      <c r="D418" s="1"/>
      <c r="E418" s="33">
        <v>0</v>
      </c>
      <c r="F418" s="33">
        <v>0</v>
      </c>
      <c r="G418" s="10">
        <f t="shared" si="23"/>
        <v>0</v>
      </c>
      <c r="H418" s="10">
        <f t="shared" si="24"/>
        <v>1000000</v>
      </c>
      <c r="I418" s="11">
        <f t="shared" si="25"/>
        <v>0</v>
      </c>
      <c r="J418" s="5"/>
    </row>
    <row r="419" spans="1:10" x14ac:dyDescent="0.25">
      <c r="A419" s="31">
        <v>524113</v>
      </c>
      <c r="B419" s="32" t="s">
        <v>38</v>
      </c>
      <c r="C419" s="33">
        <f>C420</f>
        <v>2200000</v>
      </c>
      <c r="E419" s="33">
        <v>0</v>
      </c>
      <c r="F419" s="33">
        <v>0</v>
      </c>
      <c r="G419" s="10">
        <f t="shared" si="23"/>
        <v>0</v>
      </c>
      <c r="H419" s="10">
        <f t="shared" si="24"/>
        <v>2200000</v>
      </c>
      <c r="I419" s="11">
        <f t="shared" si="25"/>
        <v>0</v>
      </c>
      <c r="J419" s="5"/>
    </row>
    <row r="420" spans="1:10" s="7" customFormat="1" x14ac:dyDescent="0.25">
      <c r="A420" s="31"/>
      <c r="B420" s="32" t="s">
        <v>344</v>
      </c>
      <c r="C420" s="33">
        <v>2200000</v>
      </c>
      <c r="D420" s="1"/>
      <c r="E420" s="33">
        <v>0</v>
      </c>
      <c r="F420" s="33">
        <v>0</v>
      </c>
      <c r="G420" s="10">
        <f t="shared" si="23"/>
        <v>0</v>
      </c>
      <c r="H420" s="10">
        <f t="shared" si="24"/>
        <v>2200000</v>
      </c>
      <c r="I420" s="11">
        <f t="shared" si="25"/>
        <v>0</v>
      </c>
      <c r="J420" s="16"/>
    </row>
    <row r="421" spans="1:10" s="7" customFormat="1" x14ac:dyDescent="0.25">
      <c r="A421" s="31" t="s">
        <v>227</v>
      </c>
      <c r="B421" s="32" t="s">
        <v>77</v>
      </c>
      <c r="C421" s="33">
        <f>C422</f>
        <v>225000</v>
      </c>
      <c r="D421" s="1"/>
      <c r="E421" s="33">
        <v>0</v>
      </c>
      <c r="F421" s="33">
        <v>0</v>
      </c>
      <c r="G421" s="10">
        <f t="shared" si="23"/>
        <v>0</v>
      </c>
      <c r="H421" s="10">
        <f t="shared" si="24"/>
        <v>225000</v>
      </c>
      <c r="I421" s="11">
        <f t="shared" si="25"/>
        <v>0</v>
      </c>
      <c r="J421" s="5"/>
    </row>
    <row r="422" spans="1:10" s="7" customFormat="1" x14ac:dyDescent="0.25">
      <c r="A422" s="31" t="s">
        <v>0</v>
      </c>
      <c r="B422" s="32" t="s">
        <v>244</v>
      </c>
      <c r="C422" s="33">
        <f>C423</f>
        <v>225000</v>
      </c>
      <c r="D422" s="1"/>
      <c r="E422" s="33">
        <v>0</v>
      </c>
      <c r="F422" s="33">
        <v>0</v>
      </c>
      <c r="G422" s="10">
        <f t="shared" si="23"/>
        <v>0</v>
      </c>
      <c r="H422" s="10">
        <f t="shared" si="24"/>
        <v>225000</v>
      </c>
      <c r="I422" s="11">
        <f t="shared" si="25"/>
        <v>0</v>
      </c>
      <c r="J422" s="5"/>
    </row>
    <row r="423" spans="1:10" x14ac:dyDescent="0.25">
      <c r="A423" s="31">
        <v>521211</v>
      </c>
      <c r="B423" s="32" t="s">
        <v>1</v>
      </c>
      <c r="C423" s="33">
        <f>C424</f>
        <v>225000</v>
      </c>
      <c r="E423" s="33">
        <v>0</v>
      </c>
      <c r="F423" s="33">
        <v>0</v>
      </c>
      <c r="G423" s="10">
        <f t="shared" ref="G423:G473" si="26">SUM(D423:F423)</f>
        <v>0</v>
      </c>
      <c r="H423" s="10">
        <f t="shared" ref="H423:H473" si="27">C423-G423</f>
        <v>225000</v>
      </c>
      <c r="I423" s="11">
        <f t="shared" ref="I423:I473" si="28">G423/C423</f>
        <v>0</v>
      </c>
      <c r="J423" s="5"/>
    </row>
    <row r="424" spans="1:10" x14ac:dyDescent="0.25">
      <c r="A424" s="31"/>
      <c r="B424" s="32" t="s">
        <v>336</v>
      </c>
      <c r="C424" s="33">
        <v>225000</v>
      </c>
      <c r="E424" s="33">
        <v>0</v>
      </c>
      <c r="F424" s="33">
        <v>0</v>
      </c>
      <c r="G424" s="10">
        <f t="shared" si="26"/>
        <v>0</v>
      </c>
      <c r="H424" s="10">
        <f t="shared" si="27"/>
        <v>225000</v>
      </c>
      <c r="I424" s="11">
        <f t="shared" si="28"/>
        <v>0</v>
      </c>
      <c r="J424" s="5"/>
    </row>
    <row r="425" spans="1:10" s="7" customFormat="1" x14ac:dyDescent="0.25">
      <c r="A425" s="31" t="s">
        <v>180</v>
      </c>
      <c r="B425" s="32" t="s">
        <v>78</v>
      </c>
      <c r="C425" s="33">
        <f>C426+C431+C435</f>
        <v>1840000</v>
      </c>
      <c r="D425" s="1"/>
      <c r="E425" s="33">
        <v>0</v>
      </c>
      <c r="F425" s="33">
        <v>0</v>
      </c>
      <c r="G425" s="10">
        <f t="shared" si="26"/>
        <v>0</v>
      </c>
      <c r="H425" s="10">
        <f t="shared" si="27"/>
        <v>1840000</v>
      </c>
      <c r="I425" s="11">
        <f t="shared" si="28"/>
        <v>0</v>
      </c>
      <c r="J425" s="5"/>
    </row>
    <row r="426" spans="1:10" x14ac:dyDescent="0.25">
      <c r="A426" s="31" t="s">
        <v>216</v>
      </c>
      <c r="B426" s="32" t="s">
        <v>79</v>
      </c>
      <c r="C426" s="33">
        <f>C427</f>
        <v>820000</v>
      </c>
      <c r="E426" s="33">
        <v>0</v>
      </c>
      <c r="F426" s="33">
        <v>0</v>
      </c>
      <c r="G426" s="10">
        <f t="shared" si="26"/>
        <v>0</v>
      </c>
      <c r="H426" s="10">
        <f t="shared" si="27"/>
        <v>820000</v>
      </c>
      <c r="I426" s="11">
        <f t="shared" si="28"/>
        <v>0</v>
      </c>
      <c r="J426" s="5"/>
    </row>
    <row r="427" spans="1:10" x14ac:dyDescent="0.25">
      <c r="A427" s="31" t="s">
        <v>0</v>
      </c>
      <c r="B427" s="32" t="s">
        <v>246</v>
      </c>
      <c r="C427" s="33">
        <f>C428</f>
        <v>820000</v>
      </c>
      <c r="E427" s="33">
        <v>0</v>
      </c>
      <c r="F427" s="33">
        <v>0</v>
      </c>
      <c r="G427" s="10">
        <f t="shared" si="26"/>
        <v>0</v>
      </c>
      <c r="H427" s="10">
        <f t="shared" si="27"/>
        <v>820000</v>
      </c>
      <c r="I427" s="11">
        <f t="shared" si="28"/>
        <v>0</v>
      </c>
      <c r="J427" s="5"/>
    </row>
    <row r="428" spans="1:10" x14ac:dyDescent="0.25">
      <c r="A428" s="31">
        <v>521211</v>
      </c>
      <c r="B428" s="32" t="s">
        <v>1</v>
      </c>
      <c r="C428" s="33">
        <f>SUM(C429:C430)</f>
        <v>820000</v>
      </c>
      <c r="E428" s="33">
        <v>0</v>
      </c>
      <c r="F428" s="33">
        <v>0</v>
      </c>
      <c r="G428" s="10">
        <f t="shared" si="26"/>
        <v>0</v>
      </c>
      <c r="H428" s="10">
        <f t="shared" si="27"/>
        <v>820000</v>
      </c>
      <c r="I428" s="11">
        <f t="shared" si="28"/>
        <v>0</v>
      </c>
    </row>
    <row r="429" spans="1:10" s="7" customFormat="1" x14ac:dyDescent="0.25">
      <c r="A429" s="31"/>
      <c r="B429" s="32" t="s">
        <v>281</v>
      </c>
      <c r="C429" s="33">
        <v>220000</v>
      </c>
      <c r="D429" s="1"/>
      <c r="E429" s="33">
        <v>0</v>
      </c>
      <c r="F429" s="33">
        <v>0</v>
      </c>
      <c r="G429" s="10">
        <f t="shared" si="26"/>
        <v>0</v>
      </c>
      <c r="H429" s="10">
        <f t="shared" si="27"/>
        <v>220000</v>
      </c>
      <c r="I429" s="11">
        <f t="shared" si="28"/>
        <v>0</v>
      </c>
      <c r="J429" s="16"/>
    </row>
    <row r="430" spans="1:10" x14ac:dyDescent="0.25">
      <c r="A430" s="31"/>
      <c r="B430" s="32" t="s">
        <v>506</v>
      </c>
      <c r="C430" s="33">
        <v>600000</v>
      </c>
      <c r="E430" s="33">
        <v>0</v>
      </c>
      <c r="F430" s="33">
        <v>0</v>
      </c>
      <c r="G430" s="10">
        <f t="shared" si="26"/>
        <v>0</v>
      </c>
      <c r="H430" s="10">
        <f t="shared" si="27"/>
        <v>600000</v>
      </c>
      <c r="I430" s="11">
        <f t="shared" si="28"/>
        <v>0</v>
      </c>
    </row>
    <row r="431" spans="1:10" x14ac:dyDescent="0.25">
      <c r="A431" s="31" t="s">
        <v>217</v>
      </c>
      <c r="B431" s="32" t="s">
        <v>80</v>
      </c>
      <c r="C431" s="33">
        <f>C432</f>
        <v>880000</v>
      </c>
      <c r="E431" s="33">
        <v>0</v>
      </c>
      <c r="F431" s="33">
        <v>0</v>
      </c>
      <c r="G431" s="10">
        <f t="shared" si="26"/>
        <v>0</v>
      </c>
      <c r="H431" s="10">
        <f t="shared" si="27"/>
        <v>880000</v>
      </c>
      <c r="I431" s="11">
        <f t="shared" si="28"/>
        <v>0</v>
      </c>
    </row>
    <row r="432" spans="1:10" s="7" customFormat="1" x14ac:dyDescent="0.25">
      <c r="A432" s="31" t="s">
        <v>0</v>
      </c>
      <c r="B432" s="32" t="s">
        <v>244</v>
      </c>
      <c r="C432" s="33">
        <f>C433</f>
        <v>880000</v>
      </c>
      <c r="D432" s="1"/>
      <c r="E432" s="33">
        <v>0</v>
      </c>
      <c r="F432" s="33">
        <v>0</v>
      </c>
      <c r="G432" s="10">
        <f t="shared" si="26"/>
        <v>0</v>
      </c>
      <c r="H432" s="10">
        <f t="shared" si="27"/>
        <v>880000</v>
      </c>
      <c r="I432" s="11">
        <f t="shared" si="28"/>
        <v>0</v>
      </c>
      <c r="J432" s="16"/>
    </row>
    <row r="433" spans="1:10" x14ac:dyDescent="0.25">
      <c r="A433" s="31">
        <v>524113</v>
      </c>
      <c r="B433" s="32" t="s">
        <v>38</v>
      </c>
      <c r="C433" s="33">
        <f>C434</f>
        <v>880000</v>
      </c>
      <c r="E433" s="33">
        <v>0</v>
      </c>
      <c r="F433" s="33">
        <v>0</v>
      </c>
      <c r="G433" s="10">
        <f t="shared" si="26"/>
        <v>0</v>
      </c>
      <c r="H433" s="10">
        <f t="shared" si="27"/>
        <v>880000</v>
      </c>
      <c r="I433" s="11">
        <f t="shared" si="28"/>
        <v>0</v>
      </c>
    </row>
    <row r="434" spans="1:10" x14ac:dyDescent="0.25">
      <c r="A434" s="31"/>
      <c r="B434" s="32" t="s">
        <v>401</v>
      </c>
      <c r="C434" s="33">
        <v>880000</v>
      </c>
      <c r="E434" s="33">
        <v>0</v>
      </c>
      <c r="F434" s="33">
        <v>0</v>
      </c>
      <c r="G434" s="10">
        <f t="shared" si="26"/>
        <v>0</v>
      </c>
      <c r="H434" s="10">
        <f t="shared" si="27"/>
        <v>880000</v>
      </c>
      <c r="I434" s="11">
        <f t="shared" si="28"/>
        <v>0</v>
      </c>
    </row>
    <row r="435" spans="1:10" x14ac:dyDescent="0.25">
      <c r="A435" s="31" t="s">
        <v>227</v>
      </c>
      <c r="B435" s="32" t="s">
        <v>81</v>
      </c>
      <c r="C435" s="33">
        <f>C436</f>
        <v>140000</v>
      </c>
      <c r="E435" s="33">
        <v>0</v>
      </c>
      <c r="F435" s="33">
        <v>0</v>
      </c>
      <c r="G435" s="10">
        <f t="shared" si="26"/>
        <v>0</v>
      </c>
      <c r="H435" s="10">
        <f t="shared" si="27"/>
        <v>140000</v>
      </c>
      <c r="I435" s="11">
        <f t="shared" si="28"/>
        <v>0</v>
      </c>
    </row>
    <row r="436" spans="1:10" x14ac:dyDescent="0.25">
      <c r="A436" s="31" t="s">
        <v>0</v>
      </c>
      <c r="B436" s="32" t="s">
        <v>244</v>
      </c>
      <c r="C436" s="33">
        <f>C437</f>
        <v>140000</v>
      </c>
      <c r="E436" s="33">
        <v>0</v>
      </c>
      <c r="F436" s="33">
        <v>0</v>
      </c>
      <c r="G436" s="10">
        <f t="shared" si="26"/>
        <v>0</v>
      </c>
      <c r="H436" s="10">
        <f t="shared" si="27"/>
        <v>140000</v>
      </c>
      <c r="I436" s="11">
        <f t="shared" si="28"/>
        <v>0</v>
      </c>
    </row>
    <row r="437" spans="1:10" x14ac:dyDescent="0.25">
      <c r="A437" s="31">
        <v>521211</v>
      </c>
      <c r="B437" s="32" t="s">
        <v>1</v>
      </c>
      <c r="C437" s="33">
        <f>C438</f>
        <v>140000</v>
      </c>
      <c r="E437" s="33">
        <v>0</v>
      </c>
      <c r="F437" s="33">
        <v>0</v>
      </c>
      <c r="G437" s="10">
        <f t="shared" si="26"/>
        <v>0</v>
      </c>
      <c r="H437" s="10">
        <f t="shared" si="27"/>
        <v>140000</v>
      </c>
      <c r="I437" s="11">
        <f t="shared" si="28"/>
        <v>0</v>
      </c>
    </row>
    <row r="438" spans="1:10" x14ac:dyDescent="0.25">
      <c r="A438" s="31"/>
      <c r="B438" s="32" t="s">
        <v>336</v>
      </c>
      <c r="C438" s="33">
        <v>140000</v>
      </c>
      <c r="E438" s="33">
        <v>0</v>
      </c>
      <c r="F438" s="33">
        <v>0</v>
      </c>
      <c r="G438" s="10">
        <f t="shared" si="26"/>
        <v>0</v>
      </c>
      <c r="H438" s="10">
        <f t="shared" si="27"/>
        <v>140000</v>
      </c>
      <c r="I438" s="11">
        <f t="shared" si="28"/>
        <v>0</v>
      </c>
    </row>
    <row r="439" spans="1:10" x14ac:dyDescent="0.25">
      <c r="A439" s="31" t="s">
        <v>179</v>
      </c>
      <c r="B439" s="32" t="s">
        <v>82</v>
      </c>
      <c r="C439" s="33">
        <f>C440+C445+C453</f>
        <v>2904000</v>
      </c>
      <c r="E439" s="33">
        <v>0</v>
      </c>
      <c r="F439" s="33">
        <v>0</v>
      </c>
      <c r="G439" s="10">
        <f t="shared" si="26"/>
        <v>0</v>
      </c>
      <c r="H439" s="10">
        <f t="shared" si="27"/>
        <v>2904000</v>
      </c>
      <c r="I439" s="11">
        <f t="shared" si="28"/>
        <v>0</v>
      </c>
    </row>
    <row r="440" spans="1:10" x14ac:dyDescent="0.25">
      <c r="A440" s="31" t="s">
        <v>216</v>
      </c>
      <c r="B440" s="32" t="s">
        <v>83</v>
      </c>
      <c r="C440" s="33">
        <f>C441</f>
        <v>524000</v>
      </c>
      <c r="E440" s="33">
        <v>0</v>
      </c>
      <c r="F440" s="33">
        <v>0</v>
      </c>
      <c r="G440" s="10">
        <f t="shared" si="26"/>
        <v>0</v>
      </c>
      <c r="H440" s="10">
        <f t="shared" si="27"/>
        <v>524000</v>
      </c>
      <c r="I440" s="11">
        <f t="shared" si="28"/>
        <v>0</v>
      </c>
    </row>
    <row r="441" spans="1:10" x14ac:dyDescent="0.25">
      <c r="A441" s="31" t="s">
        <v>0</v>
      </c>
      <c r="B441" s="32" t="s">
        <v>246</v>
      </c>
      <c r="C441" s="33">
        <f>C442</f>
        <v>524000</v>
      </c>
      <c r="E441" s="33">
        <v>0</v>
      </c>
      <c r="F441" s="33">
        <v>0</v>
      </c>
      <c r="G441" s="10">
        <f t="shared" si="26"/>
        <v>0</v>
      </c>
      <c r="H441" s="10">
        <f t="shared" si="27"/>
        <v>524000</v>
      </c>
      <c r="I441" s="11">
        <f t="shared" si="28"/>
        <v>0</v>
      </c>
    </row>
    <row r="442" spans="1:10" x14ac:dyDescent="0.25">
      <c r="A442" s="31">
        <v>521211</v>
      </c>
      <c r="B442" s="32" t="s">
        <v>1</v>
      </c>
      <c r="C442" s="33">
        <f>SUM(C443:C444)</f>
        <v>524000</v>
      </c>
      <c r="E442" s="33">
        <v>0</v>
      </c>
      <c r="F442" s="33">
        <v>0</v>
      </c>
      <c r="G442" s="10">
        <f t="shared" si="26"/>
        <v>0</v>
      </c>
      <c r="H442" s="10">
        <f t="shared" si="27"/>
        <v>524000</v>
      </c>
      <c r="I442" s="11">
        <f t="shared" si="28"/>
        <v>0</v>
      </c>
    </row>
    <row r="443" spans="1:10" x14ac:dyDescent="0.25">
      <c r="A443" s="31"/>
      <c r="B443" s="32" t="s">
        <v>339</v>
      </c>
      <c r="C443" s="33">
        <v>360000</v>
      </c>
      <c r="E443" s="33">
        <v>0</v>
      </c>
      <c r="F443" s="33">
        <v>0</v>
      </c>
      <c r="G443" s="10">
        <f t="shared" si="26"/>
        <v>0</v>
      </c>
      <c r="H443" s="10">
        <f t="shared" si="27"/>
        <v>360000</v>
      </c>
      <c r="I443" s="11">
        <f t="shared" si="28"/>
        <v>0</v>
      </c>
    </row>
    <row r="444" spans="1:10" x14ac:dyDescent="0.25">
      <c r="A444" s="31"/>
      <c r="B444" s="32" t="s">
        <v>281</v>
      </c>
      <c r="C444" s="33">
        <v>164000</v>
      </c>
      <c r="E444" s="33">
        <v>0</v>
      </c>
      <c r="F444" s="33">
        <v>0</v>
      </c>
      <c r="G444" s="10">
        <f t="shared" si="26"/>
        <v>0</v>
      </c>
      <c r="H444" s="10">
        <f t="shared" si="27"/>
        <v>164000</v>
      </c>
      <c r="I444" s="11">
        <f t="shared" si="28"/>
        <v>0</v>
      </c>
    </row>
    <row r="445" spans="1:10" x14ac:dyDescent="0.25">
      <c r="A445" s="31" t="s">
        <v>217</v>
      </c>
      <c r="B445" s="32" t="s">
        <v>84</v>
      </c>
      <c r="C445" s="33">
        <f>C446</f>
        <v>2220000</v>
      </c>
      <c r="E445" s="33">
        <v>0</v>
      </c>
      <c r="F445" s="33">
        <v>0</v>
      </c>
      <c r="G445" s="10">
        <f t="shared" si="26"/>
        <v>0</v>
      </c>
      <c r="H445" s="10">
        <f t="shared" si="27"/>
        <v>2220000</v>
      </c>
      <c r="I445" s="11">
        <f t="shared" si="28"/>
        <v>0</v>
      </c>
      <c r="J445" s="5"/>
    </row>
    <row r="446" spans="1:10" x14ac:dyDescent="0.25">
      <c r="A446" s="31" t="s">
        <v>0</v>
      </c>
      <c r="B446" s="32" t="s">
        <v>244</v>
      </c>
      <c r="C446" s="33">
        <f>C447+C449+C451</f>
        <v>2220000</v>
      </c>
      <c r="E446" s="33">
        <v>0</v>
      </c>
      <c r="F446" s="33">
        <v>0</v>
      </c>
      <c r="G446" s="10">
        <f t="shared" si="26"/>
        <v>0</v>
      </c>
      <c r="H446" s="10">
        <f t="shared" si="27"/>
        <v>2220000</v>
      </c>
      <c r="I446" s="11">
        <f t="shared" si="28"/>
        <v>0</v>
      </c>
      <c r="J446" s="5"/>
    </row>
    <row r="447" spans="1:10" x14ac:dyDescent="0.25">
      <c r="A447" s="31">
        <v>521211</v>
      </c>
      <c r="B447" s="32" t="s">
        <v>1</v>
      </c>
      <c r="C447" s="33">
        <f>C448</f>
        <v>720000</v>
      </c>
      <c r="E447" s="33">
        <v>0</v>
      </c>
      <c r="F447" s="33">
        <v>0</v>
      </c>
      <c r="G447" s="10">
        <f t="shared" si="26"/>
        <v>0</v>
      </c>
      <c r="H447" s="10">
        <f t="shared" si="27"/>
        <v>720000</v>
      </c>
      <c r="I447" s="11">
        <f t="shared" si="28"/>
        <v>0</v>
      </c>
      <c r="J447" s="5"/>
    </row>
    <row r="448" spans="1:10" x14ac:dyDescent="0.25">
      <c r="A448" s="31"/>
      <c r="B448" s="32" t="s">
        <v>345</v>
      </c>
      <c r="C448" s="33">
        <v>720000</v>
      </c>
      <c r="E448" s="33">
        <v>0</v>
      </c>
      <c r="F448" s="33">
        <v>0</v>
      </c>
      <c r="G448" s="10">
        <f t="shared" si="26"/>
        <v>0</v>
      </c>
      <c r="H448" s="10">
        <f t="shared" si="27"/>
        <v>720000</v>
      </c>
      <c r="I448" s="11">
        <f t="shared" si="28"/>
        <v>0</v>
      </c>
    </row>
    <row r="449" spans="1:10" x14ac:dyDescent="0.25">
      <c r="A449" s="31">
        <v>522151</v>
      </c>
      <c r="B449" s="32" t="s">
        <v>34</v>
      </c>
      <c r="C449" s="33">
        <f>C450</f>
        <v>400000</v>
      </c>
      <c r="E449" s="33">
        <v>0</v>
      </c>
      <c r="F449" s="33">
        <v>0</v>
      </c>
      <c r="G449" s="10">
        <f t="shared" si="26"/>
        <v>0</v>
      </c>
      <c r="H449" s="10">
        <f t="shared" si="27"/>
        <v>400000</v>
      </c>
      <c r="I449" s="11">
        <f t="shared" si="28"/>
        <v>0</v>
      </c>
      <c r="J449" s="5"/>
    </row>
    <row r="450" spans="1:10" x14ac:dyDescent="0.25">
      <c r="A450" s="31"/>
      <c r="B450" s="32" t="s">
        <v>346</v>
      </c>
      <c r="C450" s="33">
        <v>400000</v>
      </c>
      <c r="E450" s="33">
        <v>0</v>
      </c>
      <c r="F450" s="33">
        <v>0</v>
      </c>
      <c r="G450" s="10">
        <f t="shared" si="26"/>
        <v>0</v>
      </c>
      <c r="H450" s="10">
        <f t="shared" si="27"/>
        <v>400000</v>
      </c>
      <c r="I450" s="11">
        <f t="shared" si="28"/>
        <v>0</v>
      </c>
    </row>
    <row r="451" spans="1:10" x14ac:dyDescent="0.25">
      <c r="A451" s="31">
        <v>524113</v>
      </c>
      <c r="B451" s="32" t="s">
        <v>38</v>
      </c>
      <c r="C451" s="33">
        <f>C452</f>
        <v>1100000</v>
      </c>
      <c r="E451" s="33">
        <v>0</v>
      </c>
      <c r="F451" s="33">
        <v>0</v>
      </c>
      <c r="G451" s="10">
        <f t="shared" si="26"/>
        <v>0</v>
      </c>
      <c r="H451" s="10">
        <f t="shared" si="27"/>
        <v>1100000</v>
      </c>
      <c r="I451" s="11">
        <f t="shared" si="28"/>
        <v>0</v>
      </c>
    </row>
    <row r="452" spans="1:10" x14ac:dyDescent="0.25">
      <c r="A452" s="31"/>
      <c r="B452" s="32" t="s">
        <v>477</v>
      </c>
      <c r="C452" s="33">
        <v>1100000</v>
      </c>
      <c r="E452" s="33">
        <v>0</v>
      </c>
      <c r="F452" s="33">
        <v>0</v>
      </c>
      <c r="G452" s="10">
        <f t="shared" si="26"/>
        <v>0</v>
      </c>
      <c r="H452" s="10">
        <f t="shared" si="27"/>
        <v>1100000</v>
      </c>
      <c r="I452" s="11">
        <f t="shared" si="28"/>
        <v>0</v>
      </c>
    </row>
    <row r="453" spans="1:10" x14ac:dyDescent="0.25">
      <c r="A453" s="31" t="s">
        <v>227</v>
      </c>
      <c r="B453" s="32" t="s">
        <v>85</v>
      </c>
      <c r="C453" s="33">
        <f>C454</f>
        <v>160000</v>
      </c>
      <c r="E453" s="33">
        <v>0</v>
      </c>
      <c r="F453" s="33">
        <v>0</v>
      </c>
      <c r="G453" s="10">
        <f t="shared" si="26"/>
        <v>0</v>
      </c>
      <c r="H453" s="10">
        <f t="shared" si="27"/>
        <v>160000</v>
      </c>
      <c r="I453" s="11">
        <f t="shared" si="28"/>
        <v>0</v>
      </c>
    </row>
    <row r="454" spans="1:10" x14ac:dyDescent="0.25">
      <c r="A454" s="31" t="s">
        <v>0</v>
      </c>
      <c r="B454" s="32" t="s">
        <v>244</v>
      </c>
      <c r="C454" s="33">
        <f>C455</f>
        <v>160000</v>
      </c>
      <c r="E454" s="33">
        <v>0</v>
      </c>
      <c r="F454" s="33">
        <v>0</v>
      </c>
      <c r="G454" s="10">
        <f t="shared" si="26"/>
        <v>0</v>
      </c>
      <c r="H454" s="10">
        <f t="shared" si="27"/>
        <v>160000</v>
      </c>
      <c r="I454" s="11">
        <f t="shared" si="28"/>
        <v>0</v>
      </c>
    </row>
    <row r="455" spans="1:10" x14ac:dyDescent="0.25">
      <c r="A455" s="31">
        <v>521211</v>
      </c>
      <c r="B455" s="32" t="s">
        <v>1</v>
      </c>
      <c r="C455" s="33">
        <f>C456</f>
        <v>160000</v>
      </c>
      <c r="E455" s="33">
        <v>0</v>
      </c>
      <c r="F455" s="33">
        <v>0</v>
      </c>
      <c r="G455" s="10">
        <f t="shared" si="26"/>
        <v>0</v>
      </c>
      <c r="H455" s="10">
        <f t="shared" si="27"/>
        <v>160000</v>
      </c>
      <c r="I455" s="11">
        <f t="shared" si="28"/>
        <v>0</v>
      </c>
    </row>
    <row r="456" spans="1:10" x14ac:dyDescent="0.25">
      <c r="A456" s="31"/>
      <c r="B456" s="32" t="s">
        <v>336</v>
      </c>
      <c r="C456" s="33">
        <v>160000</v>
      </c>
      <c r="E456" s="33">
        <v>0</v>
      </c>
      <c r="F456" s="33">
        <v>0</v>
      </c>
      <c r="G456" s="10">
        <f t="shared" si="26"/>
        <v>0</v>
      </c>
      <c r="H456" s="10">
        <f t="shared" si="27"/>
        <v>160000</v>
      </c>
      <c r="I456" s="11">
        <f t="shared" si="28"/>
        <v>0</v>
      </c>
    </row>
    <row r="457" spans="1:10" x14ac:dyDescent="0.25">
      <c r="A457" s="31" t="s">
        <v>178</v>
      </c>
      <c r="B457" s="32" t="s">
        <v>86</v>
      </c>
      <c r="C457" s="33">
        <f>C458+C465+C469</f>
        <v>3100000</v>
      </c>
      <c r="E457" s="33">
        <v>0</v>
      </c>
      <c r="F457" s="33">
        <v>0</v>
      </c>
      <c r="G457" s="10">
        <f t="shared" si="26"/>
        <v>0</v>
      </c>
      <c r="H457" s="10">
        <f t="shared" si="27"/>
        <v>3100000</v>
      </c>
      <c r="I457" s="11">
        <f t="shared" si="28"/>
        <v>0</v>
      </c>
    </row>
    <row r="458" spans="1:10" x14ac:dyDescent="0.25">
      <c r="A458" s="31" t="s">
        <v>216</v>
      </c>
      <c r="B458" s="32" t="s">
        <v>87</v>
      </c>
      <c r="C458" s="33">
        <f>C459</f>
        <v>1630000</v>
      </c>
      <c r="E458" s="33">
        <v>0</v>
      </c>
      <c r="F458" s="33">
        <v>0</v>
      </c>
      <c r="G458" s="10">
        <f t="shared" si="26"/>
        <v>0</v>
      </c>
      <c r="H458" s="10">
        <f t="shared" si="27"/>
        <v>1630000</v>
      </c>
      <c r="I458" s="11">
        <f t="shared" si="28"/>
        <v>0</v>
      </c>
    </row>
    <row r="459" spans="1:10" s="21" customFormat="1" x14ac:dyDescent="0.25">
      <c r="A459" s="31" t="s">
        <v>0</v>
      </c>
      <c r="B459" s="32" t="s">
        <v>246</v>
      </c>
      <c r="C459" s="33">
        <f>C460+C463</f>
        <v>1630000</v>
      </c>
      <c r="D459" s="1"/>
      <c r="E459" s="33">
        <v>0</v>
      </c>
      <c r="F459" s="33">
        <v>0</v>
      </c>
      <c r="G459" s="10">
        <f t="shared" si="26"/>
        <v>0</v>
      </c>
      <c r="H459" s="10">
        <f t="shared" si="27"/>
        <v>1630000</v>
      </c>
      <c r="I459" s="11">
        <f t="shared" si="28"/>
        <v>0</v>
      </c>
      <c r="J459" s="20"/>
    </row>
    <row r="460" spans="1:10" x14ac:dyDescent="0.25">
      <c r="A460" s="31">
        <v>521211</v>
      </c>
      <c r="B460" s="32" t="s">
        <v>1</v>
      </c>
      <c r="C460" s="33">
        <f>SUM(C461:C462)</f>
        <v>750000</v>
      </c>
      <c r="E460" s="33">
        <v>0</v>
      </c>
      <c r="F460" s="33">
        <v>0</v>
      </c>
      <c r="G460" s="10">
        <f t="shared" si="26"/>
        <v>0</v>
      </c>
      <c r="H460" s="10">
        <f t="shared" si="27"/>
        <v>750000</v>
      </c>
      <c r="I460" s="11">
        <f t="shared" si="28"/>
        <v>0</v>
      </c>
    </row>
    <row r="461" spans="1:10" x14ac:dyDescent="0.25">
      <c r="A461" s="31"/>
      <c r="B461" s="32" t="s">
        <v>281</v>
      </c>
      <c r="C461" s="33">
        <v>240000</v>
      </c>
      <c r="E461" s="33">
        <v>0</v>
      </c>
      <c r="F461" s="33">
        <v>0</v>
      </c>
      <c r="G461" s="10">
        <f t="shared" si="26"/>
        <v>0</v>
      </c>
      <c r="H461" s="10">
        <f t="shared" si="27"/>
        <v>240000</v>
      </c>
      <c r="I461" s="11">
        <f t="shared" si="28"/>
        <v>0</v>
      </c>
    </row>
    <row r="462" spans="1:10" x14ac:dyDescent="0.25">
      <c r="A462" s="31"/>
      <c r="B462" s="32" t="s">
        <v>402</v>
      </c>
      <c r="C462" s="33">
        <v>510000</v>
      </c>
      <c r="E462" s="33">
        <v>0</v>
      </c>
      <c r="F462" s="33">
        <v>0</v>
      </c>
      <c r="G462" s="10">
        <f t="shared" si="26"/>
        <v>0</v>
      </c>
      <c r="H462" s="10">
        <f t="shared" si="27"/>
        <v>510000</v>
      </c>
      <c r="I462" s="11">
        <f t="shared" si="28"/>
        <v>0</v>
      </c>
    </row>
    <row r="463" spans="1:10" x14ac:dyDescent="0.25">
      <c r="A463" s="31">
        <v>524113</v>
      </c>
      <c r="B463" s="32" t="s">
        <v>38</v>
      </c>
      <c r="C463" s="33">
        <f>C464</f>
        <v>880000</v>
      </c>
      <c r="E463" s="33">
        <v>0</v>
      </c>
      <c r="F463" s="33">
        <v>0</v>
      </c>
      <c r="G463" s="10">
        <f t="shared" si="26"/>
        <v>0</v>
      </c>
      <c r="H463" s="10">
        <f t="shared" si="27"/>
        <v>880000</v>
      </c>
      <c r="I463" s="11">
        <f t="shared" si="28"/>
        <v>0</v>
      </c>
    </row>
    <row r="464" spans="1:10" x14ac:dyDescent="0.25">
      <c r="A464" s="31"/>
      <c r="B464" s="32" t="s">
        <v>463</v>
      </c>
      <c r="C464" s="33">
        <v>880000</v>
      </c>
      <c r="E464" s="33">
        <v>0</v>
      </c>
      <c r="F464" s="33">
        <v>0</v>
      </c>
      <c r="G464" s="10">
        <f t="shared" si="26"/>
        <v>0</v>
      </c>
      <c r="H464" s="10">
        <f t="shared" si="27"/>
        <v>880000</v>
      </c>
      <c r="I464" s="11">
        <f t="shared" si="28"/>
        <v>0</v>
      </c>
    </row>
    <row r="465" spans="1:9" x14ac:dyDescent="0.25">
      <c r="A465" s="31" t="s">
        <v>217</v>
      </c>
      <c r="B465" s="32" t="s">
        <v>88</v>
      </c>
      <c r="C465" s="33">
        <f>C466</f>
        <v>1020000</v>
      </c>
      <c r="E465" s="33">
        <v>0</v>
      </c>
      <c r="F465" s="33">
        <v>0</v>
      </c>
      <c r="G465" s="10">
        <f t="shared" si="26"/>
        <v>0</v>
      </c>
      <c r="H465" s="10">
        <f t="shared" si="27"/>
        <v>1020000</v>
      </c>
      <c r="I465" s="11">
        <f t="shared" si="28"/>
        <v>0</v>
      </c>
    </row>
    <row r="466" spans="1:9" x14ac:dyDescent="0.25">
      <c r="A466" s="31" t="s">
        <v>0</v>
      </c>
      <c r="B466" s="32" t="s">
        <v>244</v>
      </c>
      <c r="C466" s="33">
        <f>C467</f>
        <v>1020000</v>
      </c>
      <c r="E466" s="33">
        <v>0</v>
      </c>
      <c r="F466" s="33">
        <v>0</v>
      </c>
      <c r="G466" s="10">
        <f t="shared" si="26"/>
        <v>0</v>
      </c>
      <c r="H466" s="10">
        <f t="shared" si="27"/>
        <v>1020000</v>
      </c>
      <c r="I466" s="11">
        <f t="shared" si="28"/>
        <v>0</v>
      </c>
    </row>
    <row r="467" spans="1:9" x14ac:dyDescent="0.25">
      <c r="A467" s="31">
        <v>521211</v>
      </c>
      <c r="B467" s="32" t="s">
        <v>1</v>
      </c>
      <c r="C467" s="33">
        <f>C468</f>
        <v>1020000</v>
      </c>
      <c r="E467" s="33">
        <v>0</v>
      </c>
      <c r="F467" s="33">
        <v>0</v>
      </c>
      <c r="G467" s="10">
        <f t="shared" si="26"/>
        <v>0</v>
      </c>
      <c r="H467" s="10">
        <f t="shared" si="27"/>
        <v>1020000</v>
      </c>
      <c r="I467" s="11">
        <f t="shared" si="28"/>
        <v>0</v>
      </c>
    </row>
    <row r="468" spans="1:9" x14ac:dyDescent="0.25">
      <c r="A468" s="31"/>
      <c r="B468" s="32" t="s">
        <v>347</v>
      </c>
      <c r="C468" s="33">
        <v>1020000</v>
      </c>
      <c r="E468" s="33">
        <v>0</v>
      </c>
      <c r="F468" s="33">
        <v>0</v>
      </c>
      <c r="G468" s="10">
        <f t="shared" si="26"/>
        <v>0</v>
      </c>
      <c r="H468" s="10">
        <f t="shared" si="27"/>
        <v>1020000</v>
      </c>
      <c r="I468" s="11">
        <f t="shared" si="28"/>
        <v>0</v>
      </c>
    </row>
    <row r="469" spans="1:9" x14ac:dyDescent="0.25">
      <c r="A469" s="31" t="s">
        <v>227</v>
      </c>
      <c r="B469" s="32" t="s">
        <v>89</v>
      </c>
      <c r="C469" s="33">
        <f>C470</f>
        <v>450000</v>
      </c>
      <c r="E469" s="33">
        <v>0</v>
      </c>
      <c r="F469" s="33">
        <v>0</v>
      </c>
      <c r="G469" s="10">
        <f t="shared" si="26"/>
        <v>0</v>
      </c>
      <c r="H469" s="10">
        <f t="shared" si="27"/>
        <v>450000</v>
      </c>
      <c r="I469" s="11">
        <f t="shared" si="28"/>
        <v>0</v>
      </c>
    </row>
    <row r="470" spans="1:9" x14ac:dyDescent="0.25">
      <c r="A470" s="31" t="s">
        <v>0</v>
      </c>
      <c r="B470" s="32" t="s">
        <v>244</v>
      </c>
      <c r="C470" s="33">
        <f>C471</f>
        <v>450000</v>
      </c>
      <c r="E470" s="33">
        <v>0</v>
      </c>
      <c r="F470" s="33">
        <v>0</v>
      </c>
      <c r="G470" s="10">
        <f t="shared" si="26"/>
        <v>0</v>
      </c>
      <c r="H470" s="10">
        <f t="shared" si="27"/>
        <v>450000</v>
      </c>
      <c r="I470" s="11">
        <f t="shared" si="28"/>
        <v>0</v>
      </c>
    </row>
    <row r="471" spans="1:9" x14ac:dyDescent="0.25">
      <c r="A471" s="31">
        <v>521211</v>
      </c>
      <c r="B471" s="32" t="s">
        <v>1</v>
      </c>
      <c r="C471" s="33">
        <f>C472</f>
        <v>450000</v>
      </c>
      <c r="E471" s="33">
        <v>0</v>
      </c>
      <c r="F471" s="33">
        <v>0</v>
      </c>
      <c r="G471" s="10">
        <f t="shared" si="26"/>
        <v>0</v>
      </c>
      <c r="H471" s="10">
        <f t="shared" si="27"/>
        <v>450000</v>
      </c>
      <c r="I471" s="11">
        <f t="shared" si="28"/>
        <v>0</v>
      </c>
    </row>
    <row r="472" spans="1:9" x14ac:dyDescent="0.25">
      <c r="A472" s="31"/>
      <c r="B472" s="32" t="s">
        <v>336</v>
      </c>
      <c r="C472" s="33">
        <v>450000</v>
      </c>
      <c r="E472" s="33">
        <v>0</v>
      </c>
      <c r="F472" s="33">
        <v>0</v>
      </c>
      <c r="G472" s="10">
        <f t="shared" si="26"/>
        <v>0</v>
      </c>
      <c r="H472" s="10">
        <f t="shared" si="27"/>
        <v>450000</v>
      </c>
      <c r="I472" s="11">
        <f t="shared" si="28"/>
        <v>0</v>
      </c>
    </row>
    <row r="473" spans="1:9" x14ac:dyDescent="0.25">
      <c r="A473" s="31" t="s">
        <v>177</v>
      </c>
      <c r="B473" s="32" t="s">
        <v>90</v>
      </c>
      <c r="C473" s="33">
        <f>C474+C479+C483</f>
        <v>4221000</v>
      </c>
      <c r="E473" s="33">
        <v>0</v>
      </c>
      <c r="F473" s="33">
        <v>0</v>
      </c>
      <c r="G473" s="10">
        <f t="shared" si="26"/>
        <v>0</v>
      </c>
      <c r="H473" s="10">
        <f t="shared" si="27"/>
        <v>4221000</v>
      </c>
      <c r="I473" s="11">
        <f t="shared" si="28"/>
        <v>0</v>
      </c>
    </row>
    <row r="474" spans="1:9" x14ac:dyDescent="0.25">
      <c r="A474" s="31" t="s">
        <v>216</v>
      </c>
      <c r="B474" s="32" t="s">
        <v>91</v>
      </c>
      <c r="C474" s="33">
        <f>C475</f>
        <v>1251000</v>
      </c>
      <c r="E474" s="33">
        <v>0</v>
      </c>
      <c r="F474" s="33">
        <v>0</v>
      </c>
      <c r="G474" s="10">
        <f t="shared" ref="G474:G525" si="29">SUM(D474:F474)</f>
        <v>0</v>
      </c>
      <c r="H474" s="10">
        <f t="shared" ref="H474:H525" si="30">C474-G474</f>
        <v>1251000</v>
      </c>
      <c r="I474" s="11">
        <f t="shared" ref="I474:I525" si="31">G474/C474</f>
        <v>0</v>
      </c>
    </row>
    <row r="475" spans="1:9" x14ac:dyDescent="0.25">
      <c r="A475" s="31" t="s">
        <v>0</v>
      </c>
      <c r="B475" s="32" t="s">
        <v>31</v>
      </c>
      <c r="C475" s="33">
        <f>C476</f>
        <v>1251000</v>
      </c>
      <c r="E475" s="33">
        <v>0</v>
      </c>
      <c r="F475" s="33">
        <v>0</v>
      </c>
      <c r="G475" s="10">
        <f t="shared" si="29"/>
        <v>0</v>
      </c>
      <c r="H475" s="10">
        <f t="shared" si="30"/>
        <v>1251000</v>
      </c>
      <c r="I475" s="11">
        <f t="shared" si="31"/>
        <v>0</v>
      </c>
    </row>
    <row r="476" spans="1:9" x14ac:dyDescent="0.25">
      <c r="A476" s="31">
        <v>521211</v>
      </c>
      <c r="B476" s="32" t="s">
        <v>1</v>
      </c>
      <c r="C476" s="33">
        <f>SUM(C477:C478)</f>
        <v>1251000</v>
      </c>
      <c r="E476" s="33">
        <v>0</v>
      </c>
      <c r="F476" s="33">
        <v>0</v>
      </c>
      <c r="G476" s="10">
        <f t="shared" si="29"/>
        <v>0</v>
      </c>
      <c r="H476" s="10">
        <f t="shared" si="30"/>
        <v>1251000</v>
      </c>
      <c r="I476" s="11">
        <f t="shared" si="31"/>
        <v>0</v>
      </c>
    </row>
    <row r="477" spans="1:9" x14ac:dyDescent="0.25">
      <c r="A477" s="31"/>
      <c r="B477" s="32" t="s">
        <v>281</v>
      </c>
      <c r="C477" s="33">
        <v>306000</v>
      </c>
      <c r="E477" s="33">
        <v>0</v>
      </c>
      <c r="F477" s="33">
        <v>0</v>
      </c>
      <c r="G477" s="10">
        <f t="shared" si="29"/>
        <v>0</v>
      </c>
      <c r="H477" s="10">
        <f t="shared" si="30"/>
        <v>306000</v>
      </c>
      <c r="I477" s="11">
        <f t="shared" si="31"/>
        <v>0</v>
      </c>
    </row>
    <row r="478" spans="1:9" x14ac:dyDescent="0.25">
      <c r="A478" s="31"/>
      <c r="B478" s="32" t="s">
        <v>493</v>
      </c>
      <c r="C478" s="33">
        <v>945000</v>
      </c>
      <c r="E478" s="33">
        <v>0</v>
      </c>
      <c r="F478" s="33">
        <v>0</v>
      </c>
      <c r="G478" s="10">
        <f t="shared" si="29"/>
        <v>0</v>
      </c>
      <c r="H478" s="10">
        <f t="shared" si="30"/>
        <v>945000</v>
      </c>
      <c r="I478" s="11">
        <f t="shared" si="31"/>
        <v>0</v>
      </c>
    </row>
    <row r="479" spans="1:9" x14ac:dyDescent="0.25">
      <c r="A479" s="31" t="s">
        <v>217</v>
      </c>
      <c r="B479" s="32" t="s">
        <v>92</v>
      </c>
      <c r="C479" s="33">
        <f>C480</f>
        <v>2700000</v>
      </c>
      <c r="E479" s="33">
        <v>0</v>
      </c>
      <c r="F479" s="33">
        <v>0</v>
      </c>
      <c r="G479" s="10">
        <f t="shared" si="29"/>
        <v>0</v>
      </c>
      <c r="H479" s="10">
        <f t="shared" si="30"/>
        <v>2700000</v>
      </c>
      <c r="I479" s="11">
        <f t="shared" si="31"/>
        <v>0</v>
      </c>
    </row>
    <row r="480" spans="1:9" x14ac:dyDescent="0.25">
      <c r="A480" s="31" t="s">
        <v>0</v>
      </c>
      <c r="B480" s="32" t="s">
        <v>244</v>
      </c>
      <c r="C480" s="33">
        <f>C481</f>
        <v>2700000</v>
      </c>
      <c r="E480" s="33">
        <v>0</v>
      </c>
      <c r="F480" s="33">
        <v>0</v>
      </c>
      <c r="G480" s="10">
        <f t="shared" si="29"/>
        <v>0</v>
      </c>
      <c r="H480" s="10">
        <f t="shared" si="30"/>
        <v>2700000</v>
      </c>
      <c r="I480" s="11">
        <f t="shared" si="31"/>
        <v>0</v>
      </c>
    </row>
    <row r="481" spans="1:9" x14ac:dyDescent="0.25">
      <c r="A481" s="31">
        <v>522151</v>
      </c>
      <c r="B481" s="32" t="s">
        <v>34</v>
      </c>
      <c r="C481" s="33">
        <f>C482</f>
        <v>2700000</v>
      </c>
      <c r="E481" s="33">
        <v>0</v>
      </c>
      <c r="F481" s="33">
        <v>0</v>
      </c>
      <c r="G481" s="10">
        <f t="shared" si="29"/>
        <v>0</v>
      </c>
      <c r="H481" s="10">
        <f t="shared" si="30"/>
        <v>2700000</v>
      </c>
      <c r="I481" s="11">
        <f t="shared" si="31"/>
        <v>0</v>
      </c>
    </row>
    <row r="482" spans="1:9" x14ac:dyDescent="0.25">
      <c r="A482" s="31"/>
      <c r="B482" s="32" t="s">
        <v>346</v>
      </c>
      <c r="C482" s="33">
        <v>2700000</v>
      </c>
      <c r="E482" s="33">
        <v>0</v>
      </c>
      <c r="F482" s="33">
        <v>0</v>
      </c>
      <c r="G482" s="10">
        <f t="shared" si="29"/>
        <v>0</v>
      </c>
      <c r="H482" s="10">
        <f t="shared" si="30"/>
        <v>2700000</v>
      </c>
      <c r="I482" s="11">
        <f t="shared" si="31"/>
        <v>0</v>
      </c>
    </row>
    <row r="483" spans="1:9" x14ac:dyDescent="0.25">
      <c r="A483" s="31" t="s">
        <v>227</v>
      </c>
      <c r="B483" s="32" t="s">
        <v>93</v>
      </c>
      <c r="C483" s="33">
        <f>C484</f>
        <v>270000</v>
      </c>
      <c r="E483" s="33">
        <v>0</v>
      </c>
      <c r="F483" s="33">
        <v>0</v>
      </c>
      <c r="G483" s="10">
        <f t="shared" si="29"/>
        <v>0</v>
      </c>
      <c r="H483" s="10">
        <f t="shared" si="30"/>
        <v>270000</v>
      </c>
      <c r="I483" s="11">
        <f t="shared" si="31"/>
        <v>0</v>
      </c>
    </row>
    <row r="484" spans="1:9" x14ac:dyDescent="0.25">
      <c r="A484" s="31" t="s">
        <v>0</v>
      </c>
      <c r="B484" s="32" t="s">
        <v>244</v>
      </c>
      <c r="C484" s="33">
        <f>C485</f>
        <v>270000</v>
      </c>
      <c r="E484" s="33">
        <v>0</v>
      </c>
      <c r="F484" s="33">
        <v>0</v>
      </c>
      <c r="G484" s="10">
        <f t="shared" si="29"/>
        <v>0</v>
      </c>
      <c r="H484" s="10">
        <f t="shared" si="30"/>
        <v>270000</v>
      </c>
      <c r="I484" s="11">
        <f t="shared" si="31"/>
        <v>0</v>
      </c>
    </row>
    <row r="485" spans="1:9" x14ac:dyDescent="0.25">
      <c r="A485" s="31">
        <v>521211</v>
      </c>
      <c r="B485" s="32" t="s">
        <v>1</v>
      </c>
      <c r="C485" s="33">
        <f>C486</f>
        <v>270000</v>
      </c>
      <c r="E485" s="33">
        <v>0</v>
      </c>
      <c r="F485" s="33">
        <v>0</v>
      </c>
      <c r="G485" s="10">
        <f t="shared" si="29"/>
        <v>0</v>
      </c>
      <c r="H485" s="10">
        <f t="shared" si="30"/>
        <v>270000</v>
      </c>
      <c r="I485" s="11">
        <f t="shared" si="31"/>
        <v>0</v>
      </c>
    </row>
    <row r="486" spans="1:9" x14ac:dyDescent="0.25">
      <c r="A486" s="31"/>
      <c r="B486" s="32" t="s">
        <v>336</v>
      </c>
      <c r="C486" s="33">
        <v>270000</v>
      </c>
      <c r="E486" s="33">
        <v>0</v>
      </c>
      <c r="F486" s="33">
        <v>0</v>
      </c>
      <c r="G486" s="10">
        <f t="shared" si="29"/>
        <v>0</v>
      </c>
      <c r="H486" s="10">
        <f t="shared" si="30"/>
        <v>270000</v>
      </c>
      <c r="I486" s="11">
        <f t="shared" si="31"/>
        <v>0</v>
      </c>
    </row>
    <row r="487" spans="1:9" x14ac:dyDescent="0.25">
      <c r="A487" s="31" t="s">
        <v>176</v>
      </c>
      <c r="B487" s="32" t="s">
        <v>94</v>
      </c>
      <c r="C487" s="33">
        <f>C488+C493+C497</f>
        <v>3984000</v>
      </c>
      <c r="E487" s="33">
        <v>0</v>
      </c>
      <c r="F487" s="33">
        <v>0</v>
      </c>
      <c r="G487" s="10">
        <f t="shared" si="29"/>
        <v>0</v>
      </c>
      <c r="H487" s="10">
        <f t="shared" si="30"/>
        <v>3984000</v>
      </c>
      <c r="I487" s="11">
        <f t="shared" si="31"/>
        <v>0</v>
      </c>
    </row>
    <row r="488" spans="1:9" x14ac:dyDescent="0.25">
      <c r="A488" s="31" t="s">
        <v>216</v>
      </c>
      <c r="B488" s="32" t="s">
        <v>95</v>
      </c>
      <c r="C488" s="33">
        <f>C489</f>
        <v>1764000</v>
      </c>
      <c r="E488" s="33">
        <v>0</v>
      </c>
      <c r="F488" s="33">
        <v>0</v>
      </c>
      <c r="G488" s="10">
        <f t="shared" si="29"/>
        <v>0</v>
      </c>
      <c r="H488" s="10">
        <f t="shared" si="30"/>
        <v>1764000</v>
      </c>
      <c r="I488" s="11">
        <f t="shared" si="31"/>
        <v>0</v>
      </c>
    </row>
    <row r="489" spans="1:9" x14ac:dyDescent="0.25">
      <c r="A489" s="31" t="s">
        <v>0</v>
      </c>
      <c r="B489" s="32" t="s">
        <v>245</v>
      </c>
      <c r="C489" s="33">
        <f>C490</f>
        <v>1764000</v>
      </c>
      <c r="E489" s="33">
        <v>0</v>
      </c>
      <c r="F489" s="33">
        <v>0</v>
      </c>
      <c r="G489" s="10">
        <f t="shared" si="29"/>
        <v>0</v>
      </c>
      <c r="H489" s="10">
        <f t="shared" si="30"/>
        <v>1764000</v>
      </c>
      <c r="I489" s="11">
        <f t="shared" si="31"/>
        <v>0</v>
      </c>
    </row>
    <row r="490" spans="1:9" x14ac:dyDescent="0.25">
      <c r="A490" s="31">
        <v>521211</v>
      </c>
      <c r="B490" s="32" t="s">
        <v>1</v>
      </c>
      <c r="C490" s="33">
        <f>SUM(C491:C492)</f>
        <v>1764000</v>
      </c>
      <c r="E490" s="33">
        <v>0</v>
      </c>
      <c r="F490" s="33">
        <v>0</v>
      </c>
      <c r="G490" s="10">
        <f t="shared" si="29"/>
        <v>0</v>
      </c>
      <c r="H490" s="10">
        <f t="shared" si="30"/>
        <v>1764000</v>
      </c>
      <c r="I490" s="11">
        <f t="shared" si="31"/>
        <v>0</v>
      </c>
    </row>
    <row r="491" spans="1:9" x14ac:dyDescent="0.25">
      <c r="A491" s="31"/>
      <c r="B491" s="32" t="s">
        <v>281</v>
      </c>
      <c r="C491" s="33">
        <v>504000</v>
      </c>
      <c r="E491" s="33">
        <v>0</v>
      </c>
      <c r="F491" s="33">
        <v>0</v>
      </c>
      <c r="G491" s="10">
        <f t="shared" si="29"/>
        <v>0</v>
      </c>
      <c r="H491" s="10">
        <f t="shared" si="30"/>
        <v>504000</v>
      </c>
      <c r="I491" s="11">
        <f t="shared" si="31"/>
        <v>0</v>
      </c>
    </row>
    <row r="492" spans="1:9" x14ac:dyDescent="0.25">
      <c r="A492" s="31"/>
      <c r="B492" s="32" t="s">
        <v>493</v>
      </c>
      <c r="C492" s="33">
        <v>1260000</v>
      </c>
      <c r="E492" s="33">
        <v>0</v>
      </c>
      <c r="F492" s="33">
        <v>0</v>
      </c>
      <c r="G492" s="10">
        <f t="shared" si="29"/>
        <v>0</v>
      </c>
      <c r="H492" s="10">
        <f t="shared" si="30"/>
        <v>1260000</v>
      </c>
      <c r="I492" s="11">
        <f t="shared" si="31"/>
        <v>0</v>
      </c>
    </row>
    <row r="493" spans="1:9" x14ac:dyDescent="0.25">
      <c r="A493" s="31" t="s">
        <v>217</v>
      </c>
      <c r="B493" s="32" t="s">
        <v>96</v>
      </c>
      <c r="C493" s="33">
        <f>C494</f>
        <v>1800000</v>
      </c>
      <c r="E493" s="33">
        <v>0</v>
      </c>
      <c r="F493" s="33">
        <v>0</v>
      </c>
      <c r="G493" s="10">
        <f t="shared" si="29"/>
        <v>0</v>
      </c>
      <c r="H493" s="10">
        <f t="shared" si="30"/>
        <v>1800000</v>
      </c>
      <c r="I493" s="11">
        <f t="shared" si="31"/>
        <v>0</v>
      </c>
    </row>
    <row r="494" spans="1:9" x14ac:dyDescent="0.25">
      <c r="A494" s="31" t="s">
        <v>0</v>
      </c>
      <c r="B494" s="32" t="s">
        <v>244</v>
      </c>
      <c r="C494" s="33">
        <f>C495</f>
        <v>1800000</v>
      </c>
      <c r="E494" s="33">
        <v>0</v>
      </c>
      <c r="F494" s="33">
        <v>0</v>
      </c>
      <c r="G494" s="10">
        <f t="shared" si="29"/>
        <v>0</v>
      </c>
      <c r="H494" s="10">
        <f t="shared" si="30"/>
        <v>1800000</v>
      </c>
      <c r="I494" s="11">
        <f t="shared" si="31"/>
        <v>0</v>
      </c>
    </row>
    <row r="495" spans="1:9" x14ac:dyDescent="0.25">
      <c r="A495" s="31">
        <v>521211</v>
      </c>
      <c r="B495" s="32" t="s">
        <v>1</v>
      </c>
      <c r="C495" s="33">
        <f>C496</f>
        <v>1800000</v>
      </c>
      <c r="E495" s="33">
        <v>0</v>
      </c>
      <c r="F495" s="33">
        <v>0</v>
      </c>
      <c r="G495" s="10">
        <f t="shared" si="29"/>
        <v>0</v>
      </c>
      <c r="H495" s="10">
        <f t="shared" si="30"/>
        <v>1800000</v>
      </c>
      <c r="I495" s="11">
        <f t="shared" si="31"/>
        <v>0</v>
      </c>
    </row>
    <row r="496" spans="1:9" x14ac:dyDescent="0.25">
      <c r="A496" s="31"/>
      <c r="B496" s="32" t="s">
        <v>478</v>
      </c>
      <c r="C496" s="33">
        <v>1800000</v>
      </c>
      <c r="E496" s="33">
        <v>0</v>
      </c>
      <c r="F496" s="33">
        <v>0</v>
      </c>
      <c r="G496" s="10">
        <f t="shared" si="29"/>
        <v>0</v>
      </c>
      <c r="H496" s="10">
        <f t="shared" si="30"/>
        <v>1800000</v>
      </c>
      <c r="I496" s="11">
        <f t="shared" si="31"/>
        <v>0</v>
      </c>
    </row>
    <row r="497" spans="1:9" x14ac:dyDescent="0.25">
      <c r="A497" s="31" t="s">
        <v>227</v>
      </c>
      <c r="B497" s="32" t="s">
        <v>97</v>
      </c>
      <c r="C497" s="33">
        <f>C498</f>
        <v>420000</v>
      </c>
      <c r="E497" s="33">
        <v>0</v>
      </c>
      <c r="F497" s="33">
        <v>0</v>
      </c>
      <c r="G497" s="10">
        <f t="shared" si="29"/>
        <v>0</v>
      </c>
      <c r="H497" s="10">
        <f t="shared" si="30"/>
        <v>420000</v>
      </c>
      <c r="I497" s="11">
        <f t="shared" si="31"/>
        <v>0</v>
      </c>
    </row>
    <row r="498" spans="1:9" x14ac:dyDescent="0.25">
      <c r="A498" s="31" t="s">
        <v>0</v>
      </c>
      <c r="B498" s="32" t="s">
        <v>244</v>
      </c>
      <c r="C498" s="33">
        <f>C499</f>
        <v>420000</v>
      </c>
      <c r="E498" s="33">
        <v>0</v>
      </c>
      <c r="F498" s="33">
        <v>0</v>
      </c>
      <c r="G498" s="10">
        <f t="shared" si="29"/>
        <v>0</v>
      </c>
      <c r="H498" s="10">
        <f t="shared" si="30"/>
        <v>420000</v>
      </c>
      <c r="I498" s="11">
        <f t="shared" si="31"/>
        <v>0</v>
      </c>
    </row>
    <row r="499" spans="1:9" x14ac:dyDescent="0.25">
      <c r="A499" s="31">
        <v>521211</v>
      </c>
      <c r="B499" s="32" t="s">
        <v>1</v>
      </c>
      <c r="C499" s="33">
        <f>C500</f>
        <v>420000</v>
      </c>
      <c r="E499" s="33">
        <v>0</v>
      </c>
      <c r="F499" s="33">
        <v>0</v>
      </c>
      <c r="G499" s="10">
        <f t="shared" si="29"/>
        <v>0</v>
      </c>
      <c r="H499" s="10">
        <f t="shared" si="30"/>
        <v>420000</v>
      </c>
      <c r="I499" s="11">
        <f t="shared" si="31"/>
        <v>0</v>
      </c>
    </row>
    <row r="500" spans="1:9" x14ac:dyDescent="0.25">
      <c r="A500" s="31"/>
      <c r="B500" s="32" t="s">
        <v>336</v>
      </c>
      <c r="C500" s="33">
        <v>420000</v>
      </c>
      <c r="E500" s="33">
        <v>0</v>
      </c>
      <c r="F500" s="33">
        <v>0</v>
      </c>
      <c r="G500" s="10">
        <f t="shared" si="29"/>
        <v>0</v>
      </c>
      <c r="H500" s="10">
        <f t="shared" si="30"/>
        <v>420000</v>
      </c>
      <c r="I500" s="11">
        <f t="shared" si="31"/>
        <v>0</v>
      </c>
    </row>
    <row r="501" spans="1:9" x14ac:dyDescent="0.25">
      <c r="A501" s="31" t="s">
        <v>175</v>
      </c>
      <c r="B501" s="32" t="s">
        <v>98</v>
      </c>
      <c r="C501" s="33">
        <f>C502+C506+C510</f>
        <v>4100000</v>
      </c>
      <c r="E501" s="33">
        <v>0</v>
      </c>
      <c r="F501" s="33">
        <v>0</v>
      </c>
      <c r="G501" s="10">
        <f t="shared" si="29"/>
        <v>0</v>
      </c>
      <c r="H501" s="10">
        <f t="shared" si="30"/>
        <v>4100000</v>
      </c>
      <c r="I501" s="11">
        <f t="shared" si="31"/>
        <v>0</v>
      </c>
    </row>
    <row r="502" spans="1:9" x14ac:dyDescent="0.25">
      <c r="A502" s="31" t="s">
        <v>216</v>
      </c>
      <c r="B502" s="32" t="s">
        <v>99</v>
      </c>
      <c r="C502" s="33">
        <f>C503</f>
        <v>1100000</v>
      </c>
      <c r="E502" s="33">
        <v>0</v>
      </c>
      <c r="F502" s="33">
        <v>0</v>
      </c>
      <c r="G502" s="10">
        <f t="shared" si="29"/>
        <v>0</v>
      </c>
      <c r="H502" s="10">
        <f t="shared" si="30"/>
        <v>1100000</v>
      </c>
      <c r="I502" s="11">
        <f t="shared" si="31"/>
        <v>0</v>
      </c>
    </row>
    <row r="503" spans="1:9" x14ac:dyDescent="0.25">
      <c r="A503" s="31" t="s">
        <v>0</v>
      </c>
      <c r="B503" s="32" t="s">
        <v>246</v>
      </c>
      <c r="C503" s="33">
        <f>C504</f>
        <v>1100000</v>
      </c>
      <c r="E503" s="33">
        <v>0</v>
      </c>
      <c r="F503" s="33">
        <v>0</v>
      </c>
      <c r="G503" s="10">
        <f t="shared" si="29"/>
        <v>0</v>
      </c>
      <c r="H503" s="10">
        <f t="shared" si="30"/>
        <v>1100000</v>
      </c>
      <c r="I503" s="11">
        <f t="shared" si="31"/>
        <v>0</v>
      </c>
    </row>
    <row r="504" spans="1:9" x14ac:dyDescent="0.25">
      <c r="A504" s="31">
        <v>521211</v>
      </c>
      <c r="B504" s="32" t="s">
        <v>1</v>
      </c>
      <c r="C504" s="33">
        <f>C505</f>
        <v>1100000</v>
      </c>
      <c r="E504" s="33">
        <v>0</v>
      </c>
      <c r="F504" s="33">
        <v>0</v>
      </c>
      <c r="G504" s="10">
        <f t="shared" si="29"/>
        <v>0</v>
      </c>
      <c r="H504" s="10">
        <f t="shared" si="30"/>
        <v>1100000</v>
      </c>
      <c r="I504" s="11">
        <f t="shared" si="31"/>
        <v>0</v>
      </c>
    </row>
    <row r="505" spans="1:9" x14ac:dyDescent="0.25">
      <c r="A505" s="31"/>
      <c r="B505" s="32" t="s">
        <v>281</v>
      </c>
      <c r="C505" s="33">
        <v>1100000</v>
      </c>
      <c r="E505" s="33">
        <v>0</v>
      </c>
      <c r="F505" s="33">
        <v>0</v>
      </c>
      <c r="G505" s="10">
        <f t="shared" si="29"/>
        <v>0</v>
      </c>
      <c r="H505" s="10">
        <f t="shared" si="30"/>
        <v>1100000</v>
      </c>
      <c r="I505" s="11">
        <f t="shared" si="31"/>
        <v>0</v>
      </c>
    </row>
    <row r="506" spans="1:9" x14ac:dyDescent="0.25">
      <c r="A506" s="31" t="s">
        <v>217</v>
      </c>
      <c r="B506" s="32" t="s">
        <v>100</v>
      </c>
      <c r="C506" s="33">
        <f>C507</f>
        <v>2500000</v>
      </c>
      <c r="E506" s="33">
        <v>0</v>
      </c>
      <c r="F506" s="33">
        <v>0</v>
      </c>
      <c r="G506" s="10">
        <f t="shared" si="29"/>
        <v>0</v>
      </c>
      <c r="H506" s="10">
        <f t="shared" si="30"/>
        <v>2500000</v>
      </c>
      <c r="I506" s="11">
        <f t="shared" si="31"/>
        <v>0</v>
      </c>
    </row>
    <row r="507" spans="1:9" x14ac:dyDescent="0.25">
      <c r="A507" s="31" t="s">
        <v>0</v>
      </c>
      <c r="B507" s="32" t="s">
        <v>244</v>
      </c>
      <c r="C507" s="33">
        <f>C508</f>
        <v>2500000</v>
      </c>
      <c r="E507" s="33">
        <v>0</v>
      </c>
      <c r="F507" s="33">
        <v>0</v>
      </c>
      <c r="G507" s="10">
        <f t="shared" si="29"/>
        <v>0</v>
      </c>
      <c r="H507" s="10">
        <f t="shared" si="30"/>
        <v>2500000</v>
      </c>
      <c r="I507" s="11">
        <f t="shared" si="31"/>
        <v>0</v>
      </c>
    </row>
    <row r="508" spans="1:9" x14ac:dyDescent="0.25">
      <c r="A508" s="31">
        <v>524113</v>
      </c>
      <c r="B508" s="32" t="s">
        <v>38</v>
      </c>
      <c r="C508" s="33">
        <f>C509</f>
        <v>2500000</v>
      </c>
      <c r="E508" s="33">
        <v>0</v>
      </c>
      <c r="F508" s="33">
        <v>0</v>
      </c>
      <c r="G508" s="10">
        <f t="shared" si="29"/>
        <v>0</v>
      </c>
      <c r="H508" s="10">
        <f t="shared" si="30"/>
        <v>2500000</v>
      </c>
      <c r="I508" s="11">
        <f t="shared" si="31"/>
        <v>0</v>
      </c>
    </row>
    <row r="509" spans="1:9" x14ac:dyDescent="0.25">
      <c r="A509" s="31"/>
      <c r="B509" s="32" t="s">
        <v>348</v>
      </c>
      <c r="C509" s="33">
        <v>2500000</v>
      </c>
      <c r="E509" s="33">
        <v>0</v>
      </c>
      <c r="F509" s="33">
        <v>0</v>
      </c>
      <c r="G509" s="10">
        <f t="shared" si="29"/>
        <v>0</v>
      </c>
      <c r="H509" s="10">
        <f t="shared" si="30"/>
        <v>2500000</v>
      </c>
      <c r="I509" s="11">
        <f t="shared" si="31"/>
        <v>0</v>
      </c>
    </row>
    <row r="510" spans="1:9" x14ac:dyDescent="0.25">
      <c r="A510" s="31" t="s">
        <v>227</v>
      </c>
      <c r="B510" s="32" t="s">
        <v>101</v>
      </c>
      <c r="C510" s="33">
        <f>C511</f>
        <v>500000</v>
      </c>
      <c r="E510" s="33">
        <v>0</v>
      </c>
      <c r="F510" s="33">
        <v>0</v>
      </c>
      <c r="G510" s="10">
        <f t="shared" si="29"/>
        <v>0</v>
      </c>
      <c r="H510" s="10">
        <f t="shared" si="30"/>
        <v>500000</v>
      </c>
      <c r="I510" s="11">
        <f t="shared" si="31"/>
        <v>0</v>
      </c>
    </row>
    <row r="511" spans="1:9" x14ac:dyDescent="0.25">
      <c r="A511" s="31" t="s">
        <v>0</v>
      </c>
      <c r="B511" s="32" t="s">
        <v>244</v>
      </c>
      <c r="C511" s="33">
        <f>C512</f>
        <v>500000</v>
      </c>
      <c r="E511" s="33">
        <v>0</v>
      </c>
      <c r="F511" s="33">
        <v>0</v>
      </c>
      <c r="G511" s="10">
        <f t="shared" si="29"/>
        <v>0</v>
      </c>
      <c r="H511" s="10">
        <f t="shared" si="30"/>
        <v>500000</v>
      </c>
      <c r="I511" s="11">
        <f t="shared" si="31"/>
        <v>0</v>
      </c>
    </row>
    <row r="512" spans="1:9" x14ac:dyDescent="0.25">
      <c r="A512" s="31">
        <v>521211</v>
      </c>
      <c r="B512" s="32" t="s">
        <v>1</v>
      </c>
      <c r="C512" s="33">
        <f>C513</f>
        <v>500000</v>
      </c>
      <c r="E512" s="33">
        <v>0</v>
      </c>
      <c r="F512" s="33">
        <v>0</v>
      </c>
      <c r="G512" s="10">
        <f t="shared" si="29"/>
        <v>0</v>
      </c>
      <c r="H512" s="10">
        <f t="shared" si="30"/>
        <v>500000</v>
      </c>
      <c r="I512" s="11">
        <f t="shared" si="31"/>
        <v>0</v>
      </c>
    </row>
    <row r="513" spans="1:10" x14ac:dyDescent="0.25">
      <c r="A513" s="31"/>
      <c r="B513" s="32" t="s">
        <v>336</v>
      </c>
      <c r="C513" s="33">
        <v>500000</v>
      </c>
      <c r="E513" s="33">
        <v>0</v>
      </c>
      <c r="F513" s="33">
        <v>0</v>
      </c>
      <c r="G513" s="10">
        <f t="shared" si="29"/>
        <v>0</v>
      </c>
      <c r="H513" s="10">
        <f t="shared" si="30"/>
        <v>500000</v>
      </c>
      <c r="I513" s="11">
        <f t="shared" si="31"/>
        <v>0</v>
      </c>
    </row>
    <row r="514" spans="1:10" x14ac:dyDescent="0.25">
      <c r="A514" s="31" t="s">
        <v>174</v>
      </c>
      <c r="B514" s="32" t="s">
        <v>247</v>
      </c>
      <c r="C514" s="33">
        <f>C515+C525+C535</f>
        <v>6040000</v>
      </c>
      <c r="E514" s="33">
        <v>0</v>
      </c>
      <c r="F514" s="33">
        <v>0</v>
      </c>
      <c r="G514" s="10">
        <f t="shared" si="29"/>
        <v>0</v>
      </c>
      <c r="H514" s="10">
        <f t="shared" si="30"/>
        <v>6040000</v>
      </c>
      <c r="I514" s="11">
        <f t="shared" si="31"/>
        <v>0</v>
      </c>
    </row>
    <row r="515" spans="1:10" x14ac:dyDescent="0.25">
      <c r="A515" s="31" t="s">
        <v>216</v>
      </c>
      <c r="B515" s="32" t="s">
        <v>102</v>
      </c>
      <c r="C515" s="33">
        <f>C516+C519</f>
        <v>1280000</v>
      </c>
      <c r="E515" s="33">
        <v>0</v>
      </c>
      <c r="F515" s="33">
        <v>0</v>
      </c>
      <c r="G515" s="10">
        <f t="shared" si="29"/>
        <v>0</v>
      </c>
      <c r="H515" s="10">
        <f t="shared" si="30"/>
        <v>1280000</v>
      </c>
      <c r="I515" s="11">
        <f t="shared" si="31"/>
        <v>0</v>
      </c>
    </row>
    <row r="516" spans="1:10" x14ac:dyDescent="0.25">
      <c r="A516" s="31" t="s">
        <v>0</v>
      </c>
      <c r="B516" s="32" t="s">
        <v>245</v>
      </c>
      <c r="C516" s="33">
        <f>C517</f>
        <v>240000</v>
      </c>
      <c r="E516" s="33">
        <v>0</v>
      </c>
      <c r="F516" s="33">
        <v>0</v>
      </c>
      <c r="G516" s="10">
        <f t="shared" si="29"/>
        <v>0</v>
      </c>
      <c r="H516" s="10">
        <f t="shared" si="30"/>
        <v>240000</v>
      </c>
      <c r="I516" s="11">
        <f t="shared" si="31"/>
        <v>0</v>
      </c>
    </row>
    <row r="517" spans="1:10" x14ac:dyDescent="0.25">
      <c r="A517" s="31">
        <v>521211</v>
      </c>
      <c r="B517" s="32" t="s">
        <v>1</v>
      </c>
      <c r="C517" s="33">
        <f>C518</f>
        <v>240000</v>
      </c>
      <c r="E517" s="33">
        <v>0</v>
      </c>
      <c r="F517" s="33">
        <v>0</v>
      </c>
      <c r="G517" s="10">
        <f t="shared" si="29"/>
        <v>0</v>
      </c>
      <c r="H517" s="10">
        <f t="shared" si="30"/>
        <v>240000</v>
      </c>
      <c r="I517" s="11">
        <f t="shared" si="31"/>
        <v>0</v>
      </c>
    </row>
    <row r="518" spans="1:10" x14ac:dyDescent="0.25">
      <c r="A518" s="31"/>
      <c r="B518" s="32" t="s">
        <v>497</v>
      </c>
      <c r="C518" s="33">
        <v>240000</v>
      </c>
      <c r="E518" s="33">
        <v>0</v>
      </c>
      <c r="F518" s="33">
        <v>0</v>
      </c>
      <c r="G518" s="10">
        <f t="shared" si="29"/>
        <v>0</v>
      </c>
      <c r="H518" s="10">
        <f t="shared" si="30"/>
        <v>240000</v>
      </c>
      <c r="I518" s="11">
        <f t="shared" si="31"/>
        <v>0</v>
      </c>
    </row>
    <row r="519" spans="1:10" x14ac:dyDescent="0.25">
      <c r="A519" s="31" t="s">
        <v>11</v>
      </c>
      <c r="B519" s="32" t="s">
        <v>32</v>
      </c>
      <c r="C519" s="33">
        <f>C520+C522</f>
        <v>1040000</v>
      </c>
      <c r="E519" s="33">
        <v>0</v>
      </c>
      <c r="F519" s="33">
        <v>0</v>
      </c>
      <c r="G519" s="10">
        <f t="shared" si="29"/>
        <v>0</v>
      </c>
      <c r="H519" s="10">
        <f t="shared" si="30"/>
        <v>1040000</v>
      </c>
      <c r="I519" s="11">
        <f t="shared" si="31"/>
        <v>0</v>
      </c>
    </row>
    <row r="520" spans="1:10" x14ac:dyDescent="0.25">
      <c r="A520" s="31">
        <v>521211</v>
      </c>
      <c r="B520" s="32" t="s">
        <v>1</v>
      </c>
      <c r="C520" s="33">
        <f>C521</f>
        <v>160000</v>
      </c>
      <c r="E520" s="33">
        <v>0</v>
      </c>
      <c r="F520" s="33">
        <v>0</v>
      </c>
      <c r="G520" s="10">
        <f t="shared" si="29"/>
        <v>0</v>
      </c>
      <c r="H520" s="10">
        <f t="shared" si="30"/>
        <v>160000</v>
      </c>
      <c r="I520" s="11">
        <f t="shared" si="31"/>
        <v>0</v>
      </c>
    </row>
    <row r="521" spans="1:10" x14ac:dyDescent="0.25">
      <c r="A521" s="31"/>
      <c r="B521" s="32" t="s">
        <v>281</v>
      </c>
      <c r="C521" s="33">
        <v>160000</v>
      </c>
      <c r="E521" s="33">
        <v>0</v>
      </c>
      <c r="F521" s="33">
        <v>0</v>
      </c>
      <c r="G521" s="10">
        <f t="shared" si="29"/>
        <v>0</v>
      </c>
      <c r="H521" s="10">
        <f t="shared" si="30"/>
        <v>160000</v>
      </c>
      <c r="I521" s="11">
        <f t="shared" si="31"/>
        <v>0</v>
      </c>
    </row>
    <row r="522" spans="1:10" x14ac:dyDescent="0.25">
      <c r="A522" s="31">
        <v>524114</v>
      </c>
      <c r="B522" s="32" t="s">
        <v>103</v>
      </c>
      <c r="C522" s="33">
        <f>SUM(C523:C524)</f>
        <v>880000</v>
      </c>
      <c r="E522" s="33">
        <v>0</v>
      </c>
      <c r="F522" s="33">
        <v>0</v>
      </c>
      <c r="G522" s="10">
        <f t="shared" si="29"/>
        <v>0</v>
      </c>
      <c r="H522" s="10">
        <f t="shared" si="30"/>
        <v>880000</v>
      </c>
      <c r="I522" s="11">
        <f t="shared" si="31"/>
        <v>0</v>
      </c>
    </row>
    <row r="523" spans="1:10" x14ac:dyDescent="0.25">
      <c r="A523" s="31"/>
      <c r="B523" s="32" t="s">
        <v>403</v>
      </c>
      <c r="C523" s="33">
        <v>440000</v>
      </c>
      <c r="E523" s="33">
        <v>0</v>
      </c>
      <c r="F523" s="33">
        <v>0</v>
      </c>
      <c r="G523" s="10">
        <f t="shared" si="29"/>
        <v>0</v>
      </c>
      <c r="H523" s="10">
        <f t="shared" si="30"/>
        <v>440000</v>
      </c>
      <c r="I523" s="11">
        <f t="shared" si="31"/>
        <v>0</v>
      </c>
    </row>
    <row r="524" spans="1:10" x14ac:dyDescent="0.25">
      <c r="A524" s="31"/>
      <c r="B524" s="32" t="s">
        <v>404</v>
      </c>
      <c r="C524" s="33">
        <v>440000</v>
      </c>
      <c r="E524" s="33">
        <v>0</v>
      </c>
      <c r="F524" s="33">
        <v>0</v>
      </c>
      <c r="G524" s="10">
        <f t="shared" si="29"/>
        <v>0</v>
      </c>
      <c r="H524" s="10">
        <f t="shared" si="30"/>
        <v>440000</v>
      </c>
      <c r="I524" s="11">
        <f t="shared" si="31"/>
        <v>0</v>
      </c>
    </row>
    <row r="525" spans="1:10" x14ac:dyDescent="0.25">
      <c r="A525" s="31" t="s">
        <v>217</v>
      </c>
      <c r="B525" s="32" t="s">
        <v>104</v>
      </c>
      <c r="C525" s="33">
        <f>C526</f>
        <v>4360000</v>
      </c>
      <c r="E525" s="33">
        <v>0</v>
      </c>
      <c r="F525" s="33">
        <v>0</v>
      </c>
      <c r="G525" s="10">
        <f t="shared" si="29"/>
        <v>0</v>
      </c>
      <c r="H525" s="10">
        <f t="shared" si="30"/>
        <v>4360000</v>
      </c>
      <c r="I525" s="11">
        <f t="shared" si="31"/>
        <v>0</v>
      </c>
    </row>
    <row r="526" spans="1:10" s="7" customFormat="1" x14ac:dyDescent="0.25">
      <c r="A526" s="31" t="s">
        <v>0</v>
      </c>
      <c r="B526" s="32" t="s">
        <v>244</v>
      </c>
      <c r="C526" s="33">
        <f>C527+C529+C532</f>
        <v>4360000</v>
      </c>
      <c r="D526" s="1"/>
      <c r="E526" s="33">
        <v>0</v>
      </c>
      <c r="F526" s="33">
        <v>0</v>
      </c>
      <c r="G526" s="10">
        <f t="shared" ref="G526:G575" si="32">SUM(D526:F526)</f>
        <v>0</v>
      </c>
      <c r="H526" s="10">
        <f t="shared" ref="H526:H575" si="33">C526-G526</f>
        <v>4360000</v>
      </c>
      <c r="I526" s="11">
        <f t="shared" ref="I526:I575" si="34">G526/C526</f>
        <v>0</v>
      </c>
      <c r="J526" s="16"/>
    </row>
    <row r="527" spans="1:10" x14ac:dyDescent="0.25">
      <c r="A527" s="31">
        <v>521211</v>
      </c>
      <c r="B527" s="32" t="s">
        <v>1</v>
      </c>
      <c r="C527" s="33">
        <f>C528</f>
        <v>900000</v>
      </c>
      <c r="E527" s="33">
        <v>0</v>
      </c>
      <c r="F527" s="33">
        <v>0</v>
      </c>
      <c r="G527" s="10">
        <f t="shared" si="32"/>
        <v>0</v>
      </c>
      <c r="H527" s="10">
        <f t="shared" si="33"/>
        <v>900000</v>
      </c>
      <c r="I527" s="11">
        <f t="shared" si="34"/>
        <v>0</v>
      </c>
    </row>
    <row r="528" spans="1:10" x14ac:dyDescent="0.25">
      <c r="A528" s="31"/>
      <c r="B528" s="32" t="s">
        <v>349</v>
      </c>
      <c r="C528" s="33">
        <v>900000</v>
      </c>
      <c r="E528" s="33">
        <v>0</v>
      </c>
      <c r="F528" s="33">
        <v>0</v>
      </c>
      <c r="G528" s="10">
        <f t="shared" si="32"/>
        <v>0</v>
      </c>
      <c r="H528" s="10">
        <f t="shared" si="33"/>
        <v>900000</v>
      </c>
      <c r="I528" s="11">
        <f t="shared" si="34"/>
        <v>0</v>
      </c>
    </row>
    <row r="529" spans="1:10" x14ac:dyDescent="0.25">
      <c r="A529" s="31">
        <v>522151</v>
      </c>
      <c r="B529" s="32" t="s">
        <v>34</v>
      </c>
      <c r="C529" s="33">
        <f>SUM(C530:C531)</f>
        <v>1700000</v>
      </c>
      <c r="E529" s="33">
        <v>0</v>
      </c>
      <c r="F529" s="33">
        <v>0</v>
      </c>
      <c r="G529" s="10">
        <f t="shared" si="32"/>
        <v>0</v>
      </c>
      <c r="H529" s="10">
        <f t="shared" si="33"/>
        <v>1700000</v>
      </c>
      <c r="I529" s="11">
        <f t="shared" si="34"/>
        <v>0</v>
      </c>
    </row>
    <row r="530" spans="1:10" x14ac:dyDescent="0.25">
      <c r="A530" s="31"/>
      <c r="B530" s="32" t="s">
        <v>464</v>
      </c>
      <c r="C530" s="33">
        <v>800000</v>
      </c>
      <c r="E530" s="33">
        <v>0</v>
      </c>
      <c r="F530" s="33">
        <v>0</v>
      </c>
      <c r="G530" s="10">
        <f t="shared" si="32"/>
        <v>0</v>
      </c>
      <c r="H530" s="10">
        <f t="shared" si="33"/>
        <v>800000</v>
      </c>
      <c r="I530" s="11">
        <f t="shared" si="34"/>
        <v>0</v>
      </c>
    </row>
    <row r="531" spans="1:10" x14ac:dyDescent="0.25">
      <c r="A531" s="31"/>
      <c r="B531" s="32" t="s">
        <v>396</v>
      </c>
      <c r="C531" s="33">
        <v>900000</v>
      </c>
      <c r="E531" s="33">
        <v>0</v>
      </c>
      <c r="F531" s="33">
        <v>0</v>
      </c>
      <c r="G531" s="10">
        <f t="shared" si="32"/>
        <v>0</v>
      </c>
      <c r="H531" s="10">
        <f t="shared" si="33"/>
        <v>900000</v>
      </c>
      <c r="I531" s="11">
        <f t="shared" si="34"/>
        <v>0</v>
      </c>
    </row>
    <row r="532" spans="1:10" x14ac:dyDescent="0.25">
      <c r="A532" s="31">
        <v>524114</v>
      </c>
      <c r="B532" s="32" t="s">
        <v>103</v>
      </c>
      <c r="C532" s="33">
        <f>SUM(C533:C534)</f>
        <v>1760000</v>
      </c>
      <c r="E532" s="33">
        <v>0</v>
      </c>
      <c r="F532" s="33">
        <v>0</v>
      </c>
      <c r="G532" s="10">
        <f t="shared" si="32"/>
        <v>0</v>
      </c>
      <c r="H532" s="10">
        <f t="shared" si="33"/>
        <v>1760000</v>
      </c>
      <c r="I532" s="11">
        <f t="shared" si="34"/>
        <v>0</v>
      </c>
    </row>
    <row r="533" spans="1:10" x14ac:dyDescent="0.25">
      <c r="A533" s="31"/>
      <c r="B533" s="32" t="s">
        <v>465</v>
      </c>
      <c r="C533" s="33">
        <v>880000</v>
      </c>
      <c r="E533" s="33">
        <v>0</v>
      </c>
      <c r="F533" s="33">
        <v>0</v>
      </c>
      <c r="G533" s="10">
        <f t="shared" si="32"/>
        <v>0</v>
      </c>
      <c r="H533" s="10">
        <f t="shared" si="33"/>
        <v>880000</v>
      </c>
      <c r="I533" s="11">
        <f t="shared" si="34"/>
        <v>0</v>
      </c>
    </row>
    <row r="534" spans="1:10" x14ac:dyDescent="0.25">
      <c r="A534" s="31"/>
      <c r="B534" s="32" t="s">
        <v>466</v>
      </c>
      <c r="C534" s="33">
        <v>880000</v>
      </c>
      <c r="E534" s="33">
        <v>0</v>
      </c>
      <c r="F534" s="33">
        <v>0</v>
      </c>
      <c r="G534" s="10">
        <f t="shared" si="32"/>
        <v>0</v>
      </c>
      <c r="H534" s="10">
        <f t="shared" si="33"/>
        <v>880000</v>
      </c>
      <c r="I534" s="11">
        <f t="shared" si="34"/>
        <v>0</v>
      </c>
    </row>
    <row r="535" spans="1:10" x14ac:dyDescent="0.25">
      <c r="A535" s="31" t="s">
        <v>227</v>
      </c>
      <c r="B535" s="32" t="s">
        <v>105</v>
      </c>
      <c r="C535" s="33">
        <f>C536</f>
        <v>400000</v>
      </c>
      <c r="E535" s="33">
        <v>0</v>
      </c>
      <c r="F535" s="33">
        <v>0</v>
      </c>
      <c r="G535" s="10">
        <f t="shared" si="32"/>
        <v>0</v>
      </c>
      <c r="H535" s="10">
        <f t="shared" si="33"/>
        <v>400000</v>
      </c>
      <c r="I535" s="11">
        <f t="shared" si="34"/>
        <v>0</v>
      </c>
    </row>
    <row r="536" spans="1:10" x14ac:dyDescent="0.25">
      <c r="A536" s="31" t="s">
        <v>0</v>
      </c>
      <c r="B536" s="32" t="s">
        <v>244</v>
      </c>
      <c r="C536" s="33">
        <f>C537</f>
        <v>400000</v>
      </c>
      <c r="E536" s="33">
        <v>0</v>
      </c>
      <c r="F536" s="33">
        <v>0</v>
      </c>
      <c r="G536" s="10">
        <f t="shared" si="32"/>
        <v>0</v>
      </c>
      <c r="H536" s="10">
        <f t="shared" si="33"/>
        <v>400000</v>
      </c>
      <c r="I536" s="11">
        <f t="shared" si="34"/>
        <v>0</v>
      </c>
    </row>
    <row r="537" spans="1:10" x14ac:dyDescent="0.25">
      <c r="A537" s="31">
        <v>521211</v>
      </c>
      <c r="B537" s="32" t="s">
        <v>1</v>
      </c>
      <c r="C537" s="33">
        <f>C538</f>
        <v>400000</v>
      </c>
      <c r="E537" s="33">
        <v>0</v>
      </c>
      <c r="F537" s="33">
        <v>0</v>
      </c>
      <c r="G537" s="10">
        <f t="shared" si="32"/>
        <v>0</v>
      </c>
      <c r="H537" s="10">
        <f t="shared" si="33"/>
        <v>400000</v>
      </c>
      <c r="I537" s="11">
        <f t="shared" si="34"/>
        <v>0</v>
      </c>
    </row>
    <row r="538" spans="1:10" s="7" customFormat="1" x14ac:dyDescent="0.25">
      <c r="A538" s="31"/>
      <c r="B538" s="32" t="s">
        <v>336</v>
      </c>
      <c r="C538" s="33">
        <v>400000</v>
      </c>
      <c r="D538" s="1"/>
      <c r="E538" s="33">
        <v>0</v>
      </c>
      <c r="F538" s="33">
        <v>0</v>
      </c>
      <c r="G538" s="10">
        <f t="shared" si="32"/>
        <v>0</v>
      </c>
      <c r="H538" s="10">
        <f t="shared" si="33"/>
        <v>400000</v>
      </c>
      <c r="I538" s="11">
        <f t="shared" si="34"/>
        <v>0</v>
      </c>
      <c r="J538" s="16"/>
    </row>
    <row r="539" spans="1:10" s="7" customFormat="1" x14ac:dyDescent="0.25">
      <c r="A539" s="31" t="s">
        <v>173</v>
      </c>
      <c r="B539" s="32" t="s">
        <v>248</v>
      </c>
      <c r="C539" s="33">
        <f>C540+C545+C551</f>
        <v>3522000</v>
      </c>
      <c r="D539" s="1"/>
      <c r="E539" s="33">
        <v>0</v>
      </c>
      <c r="F539" s="33">
        <v>0</v>
      </c>
      <c r="G539" s="10">
        <f t="shared" si="32"/>
        <v>0</v>
      </c>
      <c r="H539" s="10">
        <f t="shared" si="33"/>
        <v>3522000</v>
      </c>
      <c r="I539" s="11">
        <f t="shared" si="34"/>
        <v>0</v>
      </c>
      <c r="J539" s="16"/>
    </row>
    <row r="540" spans="1:10" s="7" customFormat="1" x14ac:dyDescent="0.25">
      <c r="A540" s="31" t="s">
        <v>216</v>
      </c>
      <c r="B540" s="32" t="s">
        <v>106</v>
      </c>
      <c r="C540" s="33">
        <f>C541</f>
        <v>552000</v>
      </c>
      <c r="D540" s="1"/>
      <c r="E540" s="33">
        <v>0</v>
      </c>
      <c r="F540" s="33">
        <v>0</v>
      </c>
      <c r="G540" s="10">
        <f t="shared" si="32"/>
        <v>0</v>
      </c>
      <c r="H540" s="10">
        <f t="shared" si="33"/>
        <v>552000</v>
      </c>
      <c r="I540" s="11">
        <f t="shared" si="34"/>
        <v>0</v>
      </c>
      <c r="J540" s="16"/>
    </row>
    <row r="541" spans="1:10" s="7" customFormat="1" x14ac:dyDescent="0.25">
      <c r="A541" s="31" t="s">
        <v>0</v>
      </c>
      <c r="B541" s="32" t="s">
        <v>246</v>
      </c>
      <c r="C541" s="33">
        <f>C542</f>
        <v>552000</v>
      </c>
      <c r="D541" s="1"/>
      <c r="E541" s="33">
        <v>0</v>
      </c>
      <c r="F541" s="33">
        <v>0</v>
      </c>
      <c r="G541" s="10">
        <f t="shared" si="32"/>
        <v>0</v>
      </c>
      <c r="H541" s="10">
        <f t="shared" si="33"/>
        <v>552000</v>
      </c>
      <c r="I541" s="11">
        <f t="shared" si="34"/>
        <v>0</v>
      </c>
      <c r="J541" s="16"/>
    </row>
    <row r="542" spans="1:10" x14ac:dyDescent="0.25">
      <c r="A542" s="31">
        <v>521211</v>
      </c>
      <c r="B542" s="32" t="s">
        <v>1</v>
      </c>
      <c r="C542" s="33">
        <f>SUM(C543:C544)</f>
        <v>552000</v>
      </c>
      <c r="E542" s="33">
        <v>0</v>
      </c>
      <c r="F542" s="33">
        <v>0</v>
      </c>
      <c r="G542" s="10">
        <f t="shared" si="32"/>
        <v>0</v>
      </c>
      <c r="H542" s="10">
        <f t="shared" si="33"/>
        <v>552000</v>
      </c>
      <c r="I542" s="11">
        <f t="shared" si="34"/>
        <v>0</v>
      </c>
    </row>
    <row r="543" spans="1:10" x14ac:dyDescent="0.25">
      <c r="A543" s="31"/>
      <c r="B543" s="32" t="s">
        <v>438</v>
      </c>
      <c r="C543" s="33">
        <v>270000</v>
      </c>
      <c r="E543" s="33">
        <v>0</v>
      </c>
      <c r="F543" s="33">
        <v>0</v>
      </c>
      <c r="G543" s="10">
        <f t="shared" si="32"/>
        <v>0</v>
      </c>
      <c r="H543" s="10">
        <f t="shared" si="33"/>
        <v>270000</v>
      </c>
      <c r="I543" s="11">
        <f t="shared" si="34"/>
        <v>0</v>
      </c>
    </row>
    <row r="544" spans="1:10" s="7" customFormat="1" x14ac:dyDescent="0.25">
      <c r="A544" s="31"/>
      <c r="B544" s="32" t="s">
        <v>281</v>
      </c>
      <c r="C544" s="33">
        <v>282000</v>
      </c>
      <c r="D544" s="1"/>
      <c r="E544" s="33">
        <v>0</v>
      </c>
      <c r="F544" s="33">
        <v>0</v>
      </c>
      <c r="G544" s="10">
        <f t="shared" si="32"/>
        <v>0</v>
      </c>
      <c r="H544" s="10">
        <f t="shared" si="33"/>
        <v>282000</v>
      </c>
      <c r="I544" s="11">
        <f t="shared" si="34"/>
        <v>0</v>
      </c>
      <c r="J544" s="16"/>
    </row>
    <row r="545" spans="1:10" s="7" customFormat="1" x14ac:dyDescent="0.25">
      <c r="A545" s="31" t="s">
        <v>217</v>
      </c>
      <c r="B545" s="32" t="s">
        <v>107</v>
      </c>
      <c r="C545" s="33">
        <f>C546</f>
        <v>2760000</v>
      </c>
      <c r="D545" s="1"/>
      <c r="E545" s="33">
        <v>0</v>
      </c>
      <c r="F545" s="33">
        <v>0</v>
      </c>
      <c r="G545" s="10">
        <f t="shared" si="32"/>
        <v>0</v>
      </c>
      <c r="H545" s="10">
        <f t="shared" si="33"/>
        <v>2760000</v>
      </c>
      <c r="I545" s="11">
        <f t="shared" si="34"/>
        <v>0</v>
      </c>
      <c r="J545" s="16"/>
    </row>
    <row r="546" spans="1:10" s="7" customFormat="1" x14ac:dyDescent="0.25">
      <c r="A546" s="31" t="s">
        <v>0</v>
      </c>
      <c r="B546" s="32" t="s">
        <v>244</v>
      </c>
      <c r="C546" s="33">
        <v>2760000</v>
      </c>
      <c r="D546" s="1"/>
      <c r="E546" s="33">
        <v>0</v>
      </c>
      <c r="F546" s="33">
        <v>0</v>
      </c>
      <c r="G546" s="10">
        <f t="shared" si="32"/>
        <v>0</v>
      </c>
      <c r="H546" s="10">
        <f t="shared" si="33"/>
        <v>2760000</v>
      </c>
      <c r="I546" s="11">
        <f t="shared" si="34"/>
        <v>0</v>
      </c>
      <c r="J546" s="16"/>
    </row>
    <row r="547" spans="1:10" s="7" customFormat="1" x14ac:dyDescent="0.25">
      <c r="A547" s="31">
        <v>522151</v>
      </c>
      <c r="B547" s="32" t="s">
        <v>34</v>
      </c>
      <c r="C547" s="33">
        <f>C548</f>
        <v>2100000</v>
      </c>
      <c r="D547" s="1"/>
      <c r="E547" s="33">
        <v>0</v>
      </c>
      <c r="F547" s="33">
        <v>0</v>
      </c>
      <c r="G547" s="10">
        <f t="shared" si="32"/>
        <v>0</v>
      </c>
      <c r="H547" s="10">
        <f t="shared" si="33"/>
        <v>2100000</v>
      </c>
      <c r="I547" s="11">
        <f t="shared" si="34"/>
        <v>0</v>
      </c>
      <c r="J547" s="16"/>
    </row>
    <row r="548" spans="1:10" x14ac:dyDescent="0.25">
      <c r="A548" s="31"/>
      <c r="B548" s="32" t="s">
        <v>346</v>
      </c>
      <c r="C548" s="33">
        <v>2100000</v>
      </c>
      <c r="E548" s="33">
        <v>0</v>
      </c>
      <c r="F548" s="33">
        <v>0</v>
      </c>
      <c r="G548" s="10">
        <f t="shared" si="32"/>
        <v>0</v>
      </c>
      <c r="H548" s="10">
        <f t="shared" si="33"/>
        <v>2100000</v>
      </c>
      <c r="I548" s="11">
        <f t="shared" si="34"/>
        <v>0</v>
      </c>
    </row>
    <row r="549" spans="1:10" x14ac:dyDescent="0.25">
      <c r="A549" s="31">
        <v>524113</v>
      </c>
      <c r="B549" s="32" t="s">
        <v>38</v>
      </c>
      <c r="C549" s="33">
        <f>C550</f>
        <v>660000</v>
      </c>
      <c r="E549" s="33">
        <v>0</v>
      </c>
      <c r="F549" s="33">
        <v>0</v>
      </c>
      <c r="G549" s="10">
        <f t="shared" si="32"/>
        <v>0</v>
      </c>
      <c r="H549" s="10">
        <f t="shared" si="33"/>
        <v>660000</v>
      </c>
      <c r="I549" s="11">
        <f t="shared" si="34"/>
        <v>0</v>
      </c>
    </row>
    <row r="550" spans="1:10" x14ac:dyDescent="0.25">
      <c r="A550" s="31"/>
      <c r="B550" s="32" t="s">
        <v>348</v>
      </c>
      <c r="C550" s="33">
        <v>660000</v>
      </c>
      <c r="E550" s="33">
        <v>0</v>
      </c>
      <c r="F550" s="33">
        <v>0</v>
      </c>
      <c r="G550" s="10">
        <f t="shared" si="32"/>
        <v>0</v>
      </c>
      <c r="H550" s="10">
        <f t="shared" si="33"/>
        <v>660000</v>
      </c>
      <c r="I550" s="11">
        <f t="shared" si="34"/>
        <v>0</v>
      </c>
    </row>
    <row r="551" spans="1:10" x14ac:dyDescent="0.25">
      <c r="A551" s="31" t="s">
        <v>227</v>
      </c>
      <c r="B551" s="32" t="s">
        <v>108</v>
      </c>
      <c r="C551" s="33">
        <f>C552</f>
        <v>210000</v>
      </c>
      <c r="E551" s="33">
        <v>0</v>
      </c>
      <c r="F551" s="33">
        <v>0</v>
      </c>
      <c r="G551" s="10">
        <f t="shared" si="32"/>
        <v>0</v>
      </c>
      <c r="H551" s="10">
        <f t="shared" si="33"/>
        <v>210000</v>
      </c>
      <c r="I551" s="11">
        <f t="shared" si="34"/>
        <v>0</v>
      </c>
    </row>
    <row r="552" spans="1:10" x14ac:dyDescent="0.25">
      <c r="A552" s="31" t="s">
        <v>0</v>
      </c>
      <c r="B552" s="32" t="s">
        <v>244</v>
      </c>
      <c r="C552" s="33">
        <f>C553</f>
        <v>210000</v>
      </c>
      <c r="E552" s="33">
        <v>0</v>
      </c>
      <c r="F552" s="33">
        <v>0</v>
      </c>
      <c r="G552" s="10">
        <f t="shared" si="32"/>
        <v>0</v>
      </c>
      <c r="H552" s="10">
        <f t="shared" si="33"/>
        <v>210000</v>
      </c>
      <c r="I552" s="11">
        <f t="shared" si="34"/>
        <v>0</v>
      </c>
    </row>
    <row r="553" spans="1:10" x14ac:dyDescent="0.25">
      <c r="A553" s="31">
        <v>521211</v>
      </c>
      <c r="B553" s="32" t="s">
        <v>1</v>
      </c>
      <c r="C553" s="33">
        <f>C554</f>
        <v>210000</v>
      </c>
      <c r="E553" s="33">
        <v>0</v>
      </c>
      <c r="F553" s="33">
        <v>0</v>
      </c>
      <c r="G553" s="10">
        <f t="shared" si="32"/>
        <v>0</v>
      </c>
      <c r="H553" s="10">
        <f t="shared" si="33"/>
        <v>210000</v>
      </c>
      <c r="I553" s="11">
        <f t="shared" si="34"/>
        <v>0</v>
      </c>
    </row>
    <row r="554" spans="1:10" x14ac:dyDescent="0.25">
      <c r="A554" s="31"/>
      <c r="B554" s="32" t="s">
        <v>336</v>
      </c>
      <c r="C554" s="33">
        <v>210000</v>
      </c>
      <c r="E554" s="33">
        <v>0</v>
      </c>
      <c r="F554" s="33">
        <v>0</v>
      </c>
      <c r="G554" s="10">
        <f t="shared" si="32"/>
        <v>0</v>
      </c>
      <c r="H554" s="10">
        <f t="shared" si="33"/>
        <v>210000</v>
      </c>
      <c r="I554" s="11">
        <f t="shared" si="34"/>
        <v>0</v>
      </c>
    </row>
    <row r="555" spans="1:10" x14ac:dyDescent="0.25">
      <c r="A555" s="31" t="s">
        <v>249</v>
      </c>
      <c r="B555" s="32" t="s">
        <v>225</v>
      </c>
      <c r="C555" s="33">
        <f>C556+C572</f>
        <v>97854000</v>
      </c>
      <c r="E555" s="33">
        <v>0</v>
      </c>
      <c r="F555" s="33">
        <v>0</v>
      </c>
      <c r="G555" s="10">
        <f t="shared" si="32"/>
        <v>0</v>
      </c>
      <c r="H555" s="10">
        <f t="shared" si="33"/>
        <v>97854000</v>
      </c>
      <c r="I555" s="11">
        <f t="shared" si="34"/>
        <v>0</v>
      </c>
    </row>
    <row r="556" spans="1:10" x14ac:dyDescent="0.25">
      <c r="A556" s="31" t="s">
        <v>167</v>
      </c>
      <c r="B556" s="32" t="s">
        <v>250</v>
      </c>
      <c r="C556" s="33">
        <f>C557</f>
        <v>52299000</v>
      </c>
      <c r="E556" s="33">
        <v>0</v>
      </c>
      <c r="F556" s="33">
        <v>0</v>
      </c>
      <c r="G556" s="10">
        <f t="shared" si="32"/>
        <v>0</v>
      </c>
      <c r="H556" s="10">
        <f t="shared" si="33"/>
        <v>52299000</v>
      </c>
      <c r="I556" s="11">
        <f t="shared" si="34"/>
        <v>0</v>
      </c>
    </row>
    <row r="557" spans="1:10" x14ac:dyDescent="0.25">
      <c r="A557" s="31" t="s">
        <v>216</v>
      </c>
      <c r="B557" s="32" t="s">
        <v>250</v>
      </c>
      <c r="C557" s="33">
        <f>C558+C562+C569</f>
        <v>52299000</v>
      </c>
      <c r="E557" s="33">
        <v>0</v>
      </c>
      <c r="F557" s="33">
        <v>0</v>
      </c>
      <c r="G557" s="10">
        <f t="shared" si="32"/>
        <v>0</v>
      </c>
      <c r="H557" s="10">
        <f t="shared" si="33"/>
        <v>52299000</v>
      </c>
      <c r="I557" s="11">
        <f t="shared" si="34"/>
        <v>0</v>
      </c>
    </row>
    <row r="558" spans="1:10" x14ac:dyDescent="0.25">
      <c r="A558" s="31" t="s">
        <v>0</v>
      </c>
      <c r="B558" s="32" t="s">
        <v>251</v>
      </c>
      <c r="C558" s="33">
        <f>C559</f>
        <v>9620000</v>
      </c>
      <c r="E558" s="33">
        <v>0</v>
      </c>
      <c r="F558" s="33">
        <v>0</v>
      </c>
      <c r="G558" s="10">
        <f t="shared" si="32"/>
        <v>0</v>
      </c>
      <c r="H558" s="10">
        <f t="shared" si="33"/>
        <v>9620000</v>
      </c>
      <c r="I558" s="11">
        <f t="shared" si="34"/>
        <v>0</v>
      </c>
    </row>
    <row r="559" spans="1:10" x14ac:dyDescent="0.25">
      <c r="A559" s="31">
        <v>521211</v>
      </c>
      <c r="B559" s="32" t="s">
        <v>1</v>
      </c>
      <c r="C559" s="33">
        <f>SUM(C560:C561)</f>
        <v>9620000</v>
      </c>
      <c r="E559" s="33">
        <v>0</v>
      </c>
      <c r="F559" s="33">
        <v>0</v>
      </c>
      <c r="G559" s="10">
        <f t="shared" si="32"/>
        <v>0</v>
      </c>
      <c r="H559" s="10">
        <f t="shared" si="33"/>
        <v>9620000</v>
      </c>
      <c r="I559" s="11">
        <f t="shared" si="34"/>
        <v>0</v>
      </c>
    </row>
    <row r="560" spans="1:10" x14ac:dyDescent="0.25">
      <c r="A560" s="31"/>
      <c r="B560" s="32" t="s">
        <v>281</v>
      </c>
      <c r="C560" s="33">
        <v>3515000</v>
      </c>
      <c r="E560" s="33">
        <v>0</v>
      </c>
      <c r="F560" s="33">
        <v>0</v>
      </c>
      <c r="G560" s="10">
        <f t="shared" si="32"/>
        <v>0</v>
      </c>
      <c r="H560" s="10">
        <f t="shared" si="33"/>
        <v>3515000</v>
      </c>
      <c r="I560" s="11">
        <f t="shared" si="34"/>
        <v>0</v>
      </c>
    </row>
    <row r="561" spans="1:9" x14ac:dyDescent="0.25">
      <c r="A561" s="31"/>
      <c r="B561" s="32" t="s">
        <v>405</v>
      </c>
      <c r="C561" s="33">
        <v>6105000</v>
      </c>
      <c r="E561" s="33">
        <v>0</v>
      </c>
      <c r="F561" s="33">
        <v>0</v>
      </c>
      <c r="G561" s="10">
        <f t="shared" si="32"/>
        <v>0</v>
      </c>
      <c r="H561" s="10">
        <f t="shared" si="33"/>
        <v>6105000</v>
      </c>
      <c r="I561" s="11">
        <f t="shared" si="34"/>
        <v>0</v>
      </c>
    </row>
    <row r="562" spans="1:9" x14ac:dyDescent="0.25">
      <c r="A562" s="31" t="s">
        <v>11</v>
      </c>
      <c r="B562" s="32" t="s">
        <v>252</v>
      </c>
      <c r="C562" s="33">
        <f>C563+C565+C567</f>
        <v>39960000</v>
      </c>
      <c r="E562" s="33">
        <v>0</v>
      </c>
      <c r="F562" s="33">
        <v>0</v>
      </c>
      <c r="G562" s="10">
        <f t="shared" si="32"/>
        <v>0</v>
      </c>
      <c r="H562" s="10">
        <f t="shared" si="33"/>
        <v>39960000</v>
      </c>
      <c r="I562" s="11">
        <f t="shared" si="34"/>
        <v>0</v>
      </c>
    </row>
    <row r="563" spans="1:9" x14ac:dyDescent="0.25">
      <c r="A563" s="31">
        <v>521211</v>
      </c>
      <c r="B563" s="32" t="s">
        <v>1</v>
      </c>
      <c r="C563" s="33">
        <f>C564</f>
        <v>12210000</v>
      </c>
      <c r="E563" s="33">
        <v>0</v>
      </c>
      <c r="F563" s="33">
        <v>0</v>
      </c>
      <c r="G563" s="10">
        <f t="shared" si="32"/>
        <v>0</v>
      </c>
      <c r="H563" s="10">
        <f t="shared" si="33"/>
        <v>12210000</v>
      </c>
      <c r="I563" s="11">
        <f t="shared" si="34"/>
        <v>0</v>
      </c>
    </row>
    <row r="564" spans="1:9" x14ac:dyDescent="0.25">
      <c r="A564" s="31"/>
      <c r="B564" s="32" t="s">
        <v>350</v>
      </c>
      <c r="C564" s="33">
        <v>12210000</v>
      </c>
      <c r="E564" s="33">
        <v>0</v>
      </c>
      <c r="F564" s="33">
        <v>0</v>
      </c>
      <c r="G564" s="10">
        <f t="shared" si="32"/>
        <v>0</v>
      </c>
      <c r="H564" s="10">
        <f t="shared" si="33"/>
        <v>12210000</v>
      </c>
      <c r="I564" s="11">
        <f t="shared" si="34"/>
        <v>0</v>
      </c>
    </row>
    <row r="565" spans="1:9" x14ac:dyDescent="0.25">
      <c r="A565" s="31">
        <v>522151</v>
      </c>
      <c r="B565" s="32" t="s">
        <v>34</v>
      </c>
      <c r="C565" s="33">
        <f>C566</f>
        <v>7400000</v>
      </c>
      <c r="E565" s="33">
        <v>0</v>
      </c>
      <c r="F565" s="33">
        <v>0</v>
      </c>
      <c r="G565" s="10">
        <f t="shared" si="32"/>
        <v>0</v>
      </c>
      <c r="H565" s="10">
        <f t="shared" si="33"/>
        <v>7400000</v>
      </c>
      <c r="I565" s="11">
        <f t="shared" si="34"/>
        <v>0</v>
      </c>
    </row>
    <row r="566" spans="1:9" x14ac:dyDescent="0.25">
      <c r="A566" s="31"/>
      <c r="B566" s="32" t="s">
        <v>351</v>
      </c>
      <c r="C566" s="33">
        <v>7400000</v>
      </c>
      <c r="E566" s="33">
        <v>0</v>
      </c>
      <c r="F566" s="33">
        <v>0</v>
      </c>
      <c r="G566" s="10">
        <f t="shared" si="32"/>
        <v>0</v>
      </c>
      <c r="H566" s="10">
        <f t="shared" si="33"/>
        <v>7400000</v>
      </c>
      <c r="I566" s="11">
        <f t="shared" si="34"/>
        <v>0</v>
      </c>
    </row>
    <row r="567" spans="1:9" x14ac:dyDescent="0.25">
      <c r="A567" s="31">
        <v>524113</v>
      </c>
      <c r="B567" s="32" t="s">
        <v>38</v>
      </c>
      <c r="C567" s="33">
        <f>C568</f>
        <v>20350000</v>
      </c>
      <c r="E567" s="33">
        <v>0</v>
      </c>
      <c r="F567" s="33">
        <v>0</v>
      </c>
      <c r="G567" s="10">
        <f t="shared" si="32"/>
        <v>0</v>
      </c>
      <c r="H567" s="10">
        <f t="shared" si="33"/>
        <v>20350000</v>
      </c>
      <c r="I567" s="11">
        <f t="shared" si="34"/>
        <v>0</v>
      </c>
    </row>
    <row r="568" spans="1:9" x14ac:dyDescent="0.25">
      <c r="A568" s="31"/>
      <c r="B568" s="32" t="s">
        <v>352</v>
      </c>
      <c r="C568" s="33">
        <v>20350000</v>
      </c>
      <c r="E568" s="33">
        <v>0</v>
      </c>
      <c r="F568" s="33">
        <v>0</v>
      </c>
      <c r="G568" s="10">
        <f t="shared" si="32"/>
        <v>0</v>
      </c>
      <c r="H568" s="10">
        <f t="shared" si="33"/>
        <v>20350000</v>
      </c>
      <c r="I568" s="11">
        <f t="shared" si="34"/>
        <v>0</v>
      </c>
    </row>
    <row r="569" spans="1:9" x14ac:dyDescent="0.25">
      <c r="A569" s="31" t="s">
        <v>10</v>
      </c>
      <c r="B569" s="32" t="s">
        <v>253</v>
      </c>
      <c r="C569" s="33">
        <f>C570</f>
        <v>2719000</v>
      </c>
      <c r="E569" s="33">
        <v>0</v>
      </c>
      <c r="F569" s="33">
        <v>0</v>
      </c>
      <c r="G569" s="10">
        <f t="shared" si="32"/>
        <v>0</v>
      </c>
      <c r="H569" s="10">
        <f t="shared" si="33"/>
        <v>2719000</v>
      </c>
      <c r="I569" s="11">
        <f t="shared" si="34"/>
        <v>0</v>
      </c>
    </row>
    <row r="570" spans="1:9" x14ac:dyDescent="0.25">
      <c r="A570" s="31">
        <v>521211</v>
      </c>
      <c r="B570" s="32" t="s">
        <v>1</v>
      </c>
      <c r="C570" s="33">
        <f>C571</f>
        <v>2719000</v>
      </c>
      <c r="E570" s="33">
        <v>0</v>
      </c>
      <c r="F570" s="33">
        <v>0</v>
      </c>
      <c r="G570" s="10">
        <f t="shared" si="32"/>
        <v>0</v>
      </c>
      <c r="H570" s="10">
        <f t="shared" si="33"/>
        <v>2719000</v>
      </c>
      <c r="I570" s="11">
        <f t="shared" si="34"/>
        <v>0</v>
      </c>
    </row>
    <row r="571" spans="1:9" x14ac:dyDescent="0.25">
      <c r="A571" s="31"/>
      <c r="B571" s="32" t="s">
        <v>336</v>
      </c>
      <c r="C571" s="33">
        <v>2719000</v>
      </c>
      <c r="E571" s="33">
        <v>0</v>
      </c>
      <c r="F571" s="33">
        <v>0</v>
      </c>
      <c r="G571" s="10">
        <f t="shared" si="32"/>
        <v>0</v>
      </c>
      <c r="H571" s="10">
        <f t="shared" si="33"/>
        <v>2719000</v>
      </c>
      <c r="I571" s="11">
        <f t="shared" si="34"/>
        <v>0</v>
      </c>
    </row>
    <row r="572" spans="1:9" x14ac:dyDescent="0.25">
      <c r="A572" s="31" t="s">
        <v>254</v>
      </c>
      <c r="B572" s="32" t="s">
        <v>255</v>
      </c>
      <c r="C572" s="33">
        <f>C573</f>
        <v>45555000</v>
      </c>
      <c r="E572" s="33">
        <v>0</v>
      </c>
      <c r="F572" s="33">
        <v>0</v>
      </c>
      <c r="G572" s="10">
        <f t="shared" si="32"/>
        <v>0</v>
      </c>
      <c r="H572" s="10">
        <f t="shared" si="33"/>
        <v>45555000</v>
      </c>
      <c r="I572" s="11">
        <f t="shared" si="34"/>
        <v>0</v>
      </c>
    </row>
    <row r="573" spans="1:9" x14ac:dyDescent="0.25">
      <c r="A573" s="31" t="s">
        <v>216</v>
      </c>
      <c r="B573" s="32" t="s">
        <v>255</v>
      </c>
      <c r="C573" s="33">
        <f>C574+C578+C583</f>
        <v>45555000</v>
      </c>
      <c r="E573" s="33">
        <v>0</v>
      </c>
      <c r="F573" s="33">
        <v>0</v>
      </c>
      <c r="G573" s="10">
        <f t="shared" si="32"/>
        <v>0</v>
      </c>
      <c r="H573" s="10">
        <f t="shared" si="33"/>
        <v>45555000</v>
      </c>
      <c r="I573" s="11">
        <f t="shared" si="34"/>
        <v>0</v>
      </c>
    </row>
    <row r="574" spans="1:9" x14ac:dyDescent="0.25">
      <c r="A574" s="31" t="s">
        <v>0</v>
      </c>
      <c r="B574" s="32" t="s">
        <v>256</v>
      </c>
      <c r="C574" s="33">
        <f>C575</f>
        <v>6678000</v>
      </c>
      <c r="E574" s="33">
        <v>0</v>
      </c>
      <c r="F574" s="33">
        <v>0</v>
      </c>
      <c r="G574" s="10">
        <f t="shared" si="32"/>
        <v>0</v>
      </c>
      <c r="H574" s="10">
        <f t="shared" si="33"/>
        <v>6678000</v>
      </c>
      <c r="I574" s="11">
        <f t="shared" si="34"/>
        <v>0</v>
      </c>
    </row>
    <row r="575" spans="1:9" x14ac:dyDescent="0.25">
      <c r="A575" s="31">
        <v>521211</v>
      </c>
      <c r="B575" s="32" t="s">
        <v>1</v>
      </c>
      <c r="C575" s="33">
        <f>SUM(C576:C577)</f>
        <v>6678000</v>
      </c>
      <c r="E575" s="33">
        <v>0</v>
      </c>
      <c r="F575" s="33">
        <v>0</v>
      </c>
      <c r="G575" s="10">
        <f t="shared" si="32"/>
        <v>0</v>
      </c>
      <c r="H575" s="10">
        <f t="shared" si="33"/>
        <v>6678000</v>
      </c>
      <c r="I575" s="11">
        <f t="shared" si="34"/>
        <v>0</v>
      </c>
    </row>
    <row r="576" spans="1:9" x14ac:dyDescent="0.25">
      <c r="A576" s="31"/>
      <c r="B576" s="32" t="s">
        <v>281</v>
      </c>
      <c r="C576" s="33">
        <v>2898000</v>
      </c>
      <c r="E576" s="33">
        <v>0</v>
      </c>
      <c r="F576" s="33">
        <v>0</v>
      </c>
      <c r="G576" s="10">
        <f t="shared" ref="G576:G624" si="35">SUM(D576:F576)</f>
        <v>0</v>
      </c>
      <c r="H576" s="10">
        <f t="shared" ref="H576:H624" si="36">C576-G576</f>
        <v>2898000</v>
      </c>
      <c r="I576" s="11">
        <f t="shared" ref="I576:I624" si="37">G576/C576</f>
        <v>0</v>
      </c>
    </row>
    <row r="577" spans="1:9" x14ac:dyDescent="0.25">
      <c r="A577" s="31"/>
      <c r="B577" s="32" t="s">
        <v>406</v>
      </c>
      <c r="C577" s="33">
        <v>3780000</v>
      </c>
      <c r="E577" s="33">
        <v>0</v>
      </c>
      <c r="F577" s="33">
        <v>0</v>
      </c>
      <c r="G577" s="10">
        <f t="shared" si="35"/>
        <v>0</v>
      </c>
      <c r="H577" s="10">
        <f t="shared" si="36"/>
        <v>3780000</v>
      </c>
      <c r="I577" s="11">
        <f t="shared" si="37"/>
        <v>0</v>
      </c>
    </row>
    <row r="578" spans="1:9" x14ac:dyDescent="0.25">
      <c r="A578" s="31" t="s">
        <v>11</v>
      </c>
      <c r="B578" s="32" t="s">
        <v>257</v>
      </c>
      <c r="C578" s="33">
        <f>C579+C581</f>
        <v>38640000</v>
      </c>
      <c r="E578" s="33">
        <v>0</v>
      </c>
      <c r="F578" s="33">
        <v>0</v>
      </c>
      <c r="G578" s="10">
        <f t="shared" si="35"/>
        <v>0</v>
      </c>
      <c r="H578" s="10">
        <f t="shared" si="36"/>
        <v>38640000</v>
      </c>
      <c r="I578" s="11">
        <f t="shared" si="37"/>
        <v>0</v>
      </c>
    </row>
    <row r="579" spans="1:9" x14ac:dyDescent="0.25">
      <c r="A579" s="31">
        <v>521211</v>
      </c>
      <c r="B579" s="32" t="s">
        <v>1</v>
      </c>
      <c r="C579" s="33">
        <f>C580</f>
        <v>5040000</v>
      </c>
      <c r="E579" s="33">
        <v>0</v>
      </c>
      <c r="F579" s="33">
        <v>0</v>
      </c>
      <c r="G579" s="10">
        <f t="shared" si="35"/>
        <v>0</v>
      </c>
      <c r="H579" s="10">
        <f t="shared" si="36"/>
        <v>5040000</v>
      </c>
      <c r="I579" s="11">
        <f t="shared" si="37"/>
        <v>0</v>
      </c>
    </row>
    <row r="580" spans="1:9" x14ac:dyDescent="0.25">
      <c r="A580" s="31"/>
      <c r="B580" s="32" t="s">
        <v>353</v>
      </c>
      <c r="C580" s="33">
        <v>5040000</v>
      </c>
      <c r="E580" s="33">
        <v>0</v>
      </c>
      <c r="F580" s="33">
        <v>0</v>
      </c>
      <c r="G580" s="10">
        <f t="shared" si="35"/>
        <v>0</v>
      </c>
      <c r="H580" s="10">
        <f t="shared" si="36"/>
        <v>5040000</v>
      </c>
      <c r="I580" s="11">
        <f t="shared" si="37"/>
        <v>0</v>
      </c>
    </row>
    <row r="581" spans="1:9" x14ac:dyDescent="0.25">
      <c r="A581" s="31">
        <v>522151</v>
      </c>
      <c r="B581" s="32" t="s">
        <v>34</v>
      </c>
      <c r="C581" s="33">
        <f>C582</f>
        <v>33600000</v>
      </c>
      <c r="E581" s="33">
        <v>0</v>
      </c>
      <c r="F581" s="33">
        <v>0</v>
      </c>
      <c r="G581" s="10">
        <f t="shared" si="35"/>
        <v>0</v>
      </c>
      <c r="H581" s="10">
        <f t="shared" si="36"/>
        <v>33600000</v>
      </c>
      <c r="I581" s="11">
        <f t="shared" si="37"/>
        <v>0</v>
      </c>
    </row>
    <row r="582" spans="1:9" x14ac:dyDescent="0.25">
      <c r="A582" s="31"/>
      <c r="B582" s="32" t="s">
        <v>354</v>
      </c>
      <c r="C582" s="33">
        <v>33600000</v>
      </c>
      <c r="E582" s="33">
        <v>0</v>
      </c>
      <c r="F582" s="33">
        <v>0</v>
      </c>
      <c r="G582" s="10">
        <f t="shared" si="35"/>
        <v>0</v>
      </c>
      <c r="H582" s="10">
        <f t="shared" si="36"/>
        <v>33600000</v>
      </c>
      <c r="I582" s="11">
        <f t="shared" si="37"/>
        <v>0</v>
      </c>
    </row>
    <row r="583" spans="1:9" x14ac:dyDescent="0.25">
      <c r="A583" s="31" t="s">
        <v>10</v>
      </c>
      <c r="B583" s="32" t="s">
        <v>258</v>
      </c>
      <c r="C583" s="33">
        <f>C584</f>
        <v>237000</v>
      </c>
      <c r="E583" s="33">
        <v>0</v>
      </c>
      <c r="F583" s="33">
        <v>0</v>
      </c>
      <c r="G583" s="10">
        <f t="shared" si="35"/>
        <v>0</v>
      </c>
      <c r="H583" s="10">
        <f t="shared" si="36"/>
        <v>237000</v>
      </c>
      <c r="I583" s="11">
        <f t="shared" si="37"/>
        <v>0</v>
      </c>
    </row>
    <row r="584" spans="1:9" x14ac:dyDescent="0.25">
      <c r="A584" s="31">
        <v>521211</v>
      </c>
      <c r="B584" s="32" t="s">
        <v>1</v>
      </c>
      <c r="C584" s="33">
        <f>C585</f>
        <v>237000</v>
      </c>
      <c r="E584" s="33">
        <v>0</v>
      </c>
      <c r="F584" s="33">
        <v>0</v>
      </c>
      <c r="G584" s="10">
        <f t="shared" si="35"/>
        <v>0</v>
      </c>
      <c r="H584" s="10">
        <f t="shared" si="36"/>
        <v>237000</v>
      </c>
      <c r="I584" s="11">
        <f t="shared" si="37"/>
        <v>0</v>
      </c>
    </row>
    <row r="585" spans="1:9" x14ac:dyDescent="0.25">
      <c r="A585" s="31"/>
      <c r="B585" s="32" t="s">
        <v>336</v>
      </c>
      <c r="C585" s="33">
        <v>237000</v>
      </c>
      <c r="E585" s="33">
        <v>0</v>
      </c>
      <c r="F585" s="33">
        <v>0</v>
      </c>
      <c r="G585" s="10">
        <f t="shared" si="35"/>
        <v>0</v>
      </c>
      <c r="H585" s="10">
        <f t="shared" si="36"/>
        <v>237000</v>
      </c>
      <c r="I585" s="11">
        <f t="shared" si="37"/>
        <v>0</v>
      </c>
    </row>
    <row r="586" spans="1:9" x14ac:dyDescent="0.25">
      <c r="A586" s="31" t="s">
        <v>259</v>
      </c>
      <c r="B586" s="32" t="s">
        <v>260</v>
      </c>
      <c r="C586" s="33">
        <f>C587</f>
        <v>5370828000</v>
      </c>
      <c r="E586" s="33">
        <f t="shared" ref="E586:F588" si="38">E587</f>
        <v>55429405</v>
      </c>
      <c r="F586" s="33">
        <f t="shared" si="38"/>
        <v>153873884</v>
      </c>
      <c r="G586" s="10">
        <f t="shared" si="35"/>
        <v>209303289</v>
      </c>
      <c r="H586" s="10">
        <f t="shared" si="36"/>
        <v>5161524711</v>
      </c>
      <c r="I586" s="11">
        <f t="shared" si="37"/>
        <v>3.8970395067576172E-2</v>
      </c>
    </row>
    <row r="587" spans="1:9" x14ac:dyDescent="0.25">
      <c r="A587" s="31">
        <v>5136</v>
      </c>
      <c r="B587" s="32" t="s">
        <v>169</v>
      </c>
      <c r="C587" s="33">
        <f>C588</f>
        <v>5370828000</v>
      </c>
      <c r="E587" s="33">
        <f t="shared" si="38"/>
        <v>55429405</v>
      </c>
      <c r="F587" s="33">
        <f t="shared" si="38"/>
        <v>153873884</v>
      </c>
      <c r="G587" s="10">
        <f t="shared" si="35"/>
        <v>209303289</v>
      </c>
      <c r="H587" s="10">
        <f t="shared" si="36"/>
        <v>5161524711</v>
      </c>
      <c r="I587" s="11">
        <f t="shared" si="37"/>
        <v>3.8970395067576172E-2</v>
      </c>
    </row>
    <row r="588" spans="1:9" x14ac:dyDescent="0.25">
      <c r="A588" s="31" t="s">
        <v>261</v>
      </c>
      <c r="B588" s="32" t="s">
        <v>262</v>
      </c>
      <c r="C588" s="33">
        <f>C589</f>
        <v>5370828000</v>
      </c>
      <c r="E588" s="33">
        <f t="shared" si="38"/>
        <v>55429405</v>
      </c>
      <c r="F588" s="33">
        <f t="shared" si="38"/>
        <v>153873884</v>
      </c>
      <c r="G588" s="10">
        <f t="shared" si="35"/>
        <v>209303289</v>
      </c>
      <c r="H588" s="10">
        <f t="shared" si="36"/>
        <v>5161524711</v>
      </c>
      <c r="I588" s="11">
        <f t="shared" si="37"/>
        <v>3.8970395067576172E-2</v>
      </c>
    </row>
    <row r="589" spans="1:9" x14ac:dyDescent="0.25">
      <c r="A589" s="31" t="s">
        <v>263</v>
      </c>
      <c r="B589" s="32" t="s">
        <v>264</v>
      </c>
      <c r="C589" s="33">
        <f>C590+C653</f>
        <v>5370828000</v>
      </c>
      <c r="E589" s="33">
        <f>E590+E653</f>
        <v>55429405</v>
      </c>
      <c r="F589" s="33">
        <f>F590+F653</f>
        <v>153873884</v>
      </c>
      <c r="G589" s="10">
        <f t="shared" si="35"/>
        <v>209303289</v>
      </c>
      <c r="H589" s="10">
        <f t="shared" si="36"/>
        <v>5161524711</v>
      </c>
      <c r="I589" s="11">
        <f t="shared" si="37"/>
        <v>3.8970395067576172E-2</v>
      </c>
    </row>
    <row r="590" spans="1:9" x14ac:dyDescent="0.25">
      <c r="A590" s="31" t="s">
        <v>265</v>
      </c>
      <c r="B590" s="32" t="s">
        <v>123</v>
      </c>
      <c r="C590" s="33">
        <f>C591+C628+C648</f>
        <v>3974864000</v>
      </c>
      <c r="E590" s="33">
        <f>E591+E628+E648</f>
        <v>0</v>
      </c>
      <c r="F590" s="33">
        <f>F591+F628+F648</f>
        <v>153873884</v>
      </c>
      <c r="G590" s="10">
        <f t="shared" si="35"/>
        <v>153873884</v>
      </c>
      <c r="H590" s="10">
        <f t="shared" si="36"/>
        <v>3820990116</v>
      </c>
      <c r="I590" s="11">
        <f t="shared" si="37"/>
        <v>3.8711735546172146E-2</v>
      </c>
    </row>
    <row r="591" spans="1:9" x14ac:dyDescent="0.25">
      <c r="A591" s="31" t="s">
        <v>0</v>
      </c>
      <c r="B591" s="32" t="s">
        <v>266</v>
      </c>
      <c r="C591" s="33">
        <f>C592+C596+C600+C604+C608+C612+C616+C620+C622+C624</f>
        <v>670557000</v>
      </c>
      <c r="E591" s="33">
        <f>SUM(E592+E596+E600+E604+E608+E612+E616+E620+E622+E624)</f>
        <v>0</v>
      </c>
      <c r="F591" s="33">
        <f>SUM(F592+F596+F600+F604+F608+F612+F616+F620+F622+F624)</f>
        <v>35617300</v>
      </c>
      <c r="G591" s="10">
        <f t="shared" si="35"/>
        <v>35617300</v>
      </c>
      <c r="H591" s="10">
        <f t="shared" si="36"/>
        <v>634939700</v>
      </c>
      <c r="I591" s="11">
        <f t="shared" si="37"/>
        <v>5.3115991630838244E-2</v>
      </c>
    </row>
    <row r="592" spans="1:9" x14ac:dyDescent="0.25">
      <c r="A592" s="31">
        <v>511111</v>
      </c>
      <c r="B592" s="32" t="s">
        <v>124</v>
      </c>
      <c r="C592" s="33">
        <f>SUM(C593:C595)</f>
        <v>441762000</v>
      </c>
      <c r="E592" s="33">
        <f t="shared" ref="E592:F592" si="39">SUM(E593:E595)</f>
        <v>0</v>
      </c>
      <c r="F592" s="33">
        <f t="shared" si="39"/>
        <v>27097600</v>
      </c>
      <c r="G592" s="10">
        <f t="shared" si="35"/>
        <v>27097600</v>
      </c>
      <c r="H592" s="10">
        <f t="shared" si="36"/>
        <v>414664400</v>
      </c>
      <c r="I592" s="11">
        <f t="shared" si="37"/>
        <v>6.1339816462257959E-2</v>
      </c>
    </row>
    <row r="593" spans="1:10" x14ac:dyDescent="0.25">
      <c r="A593" s="31"/>
      <c r="B593" s="32" t="s">
        <v>355</v>
      </c>
      <c r="C593" s="33">
        <v>378652000</v>
      </c>
      <c r="E593" s="33">
        <v>0</v>
      </c>
      <c r="F593" s="33">
        <v>27097600</v>
      </c>
      <c r="G593" s="10">
        <f t="shared" si="35"/>
        <v>27097600</v>
      </c>
      <c r="H593" s="10">
        <f t="shared" si="36"/>
        <v>351554400</v>
      </c>
      <c r="I593" s="11">
        <f t="shared" si="37"/>
        <v>7.1563335199602798E-2</v>
      </c>
    </row>
    <row r="594" spans="1:10" x14ac:dyDescent="0.25">
      <c r="A594" s="31"/>
      <c r="B594" s="32" t="s">
        <v>407</v>
      </c>
      <c r="C594" s="33">
        <v>31555000</v>
      </c>
      <c r="E594" s="33">
        <v>0</v>
      </c>
      <c r="F594" s="33">
        <v>0</v>
      </c>
      <c r="G594" s="10">
        <f t="shared" si="35"/>
        <v>0</v>
      </c>
      <c r="H594" s="10">
        <f t="shared" si="36"/>
        <v>31555000</v>
      </c>
      <c r="I594" s="11">
        <f t="shared" si="37"/>
        <v>0</v>
      </c>
    </row>
    <row r="595" spans="1:10" x14ac:dyDescent="0.25">
      <c r="A595" s="31"/>
      <c r="B595" s="32" t="s">
        <v>439</v>
      </c>
      <c r="C595" s="33">
        <v>31555000</v>
      </c>
      <c r="E595" s="33">
        <v>0</v>
      </c>
      <c r="F595" s="33">
        <v>0</v>
      </c>
      <c r="G595" s="10">
        <f t="shared" si="35"/>
        <v>0</v>
      </c>
      <c r="H595" s="10">
        <f t="shared" si="36"/>
        <v>31555000</v>
      </c>
      <c r="I595" s="11">
        <f t="shared" si="37"/>
        <v>0</v>
      </c>
    </row>
    <row r="596" spans="1:10" x14ac:dyDescent="0.25">
      <c r="A596" s="31">
        <v>511119</v>
      </c>
      <c r="B596" s="32" t="s">
        <v>125</v>
      </c>
      <c r="C596" s="33">
        <f>SUM(C597:C599)</f>
        <v>7000</v>
      </c>
      <c r="E596" s="33">
        <f t="shared" ref="E596:F596" si="40">SUM(E597:E599)</f>
        <v>0</v>
      </c>
      <c r="F596" s="33">
        <f t="shared" si="40"/>
        <v>349</v>
      </c>
      <c r="G596" s="10">
        <f t="shared" si="35"/>
        <v>349</v>
      </c>
      <c r="H596" s="10">
        <f t="shared" si="36"/>
        <v>6651</v>
      </c>
      <c r="I596" s="11">
        <f t="shared" si="37"/>
        <v>4.9857142857142857E-2</v>
      </c>
    </row>
    <row r="597" spans="1:10" x14ac:dyDescent="0.25">
      <c r="A597" s="31"/>
      <c r="B597" s="32" t="s">
        <v>356</v>
      </c>
      <c r="C597" s="33">
        <v>5000</v>
      </c>
      <c r="E597" s="33">
        <v>0</v>
      </c>
      <c r="F597" s="33">
        <v>349</v>
      </c>
      <c r="G597" s="10">
        <f t="shared" si="35"/>
        <v>349</v>
      </c>
      <c r="H597" s="10">
        <f t="shared" si="36"/>
        <v>4651</v>
      </c>
      <c r="I597" s="11">
        <f t="shared" si="37"/>
        <v>6.9800000000000001E-2</v>
      </c>
    </row>
    <row r="598" spans="1:10" s="7" customFormat="1" x14ac:dyDescent="0.25">
      <c r="A598" s="31"/>
      <c r="B598" s="32" t="s">
        <v>408</v>
      </c>
      <c r="C598" s="33">
        <v>1000</v>
      </c>
      <c r="D598" s="1"/>
      <c r="E598" s="33">
        <v>0</v>
      </c>
      <c r="F598" s="33">
        <v>0</v>
      </c>
      <c r="G598" s="10">
        <f t="shared" si="35"/>
        <v>0</v>
      </c>
      <c r="H598" s="10">
        <f t="shared" si="36"/>
        <v>1000</v>
      </c>
      <c r="I598" s="11">
        <f t="shared" si="37"/>
        <v>0</v>
      </c>
      <c r="J598" s="16"/>
    </row>
    <row r="599" spans="1:10" x14ac:dyDescent="0.25">
      <c r="A599" s="31"/>
      <c r="B599" s="32" t="s">
        <v>440</v>
      </c>
      <c r="C599" s="33">
        <v>1000</v>
      </c>
      <c r="E599" s="33">
        <v>0</v>
      </c>
      <c r="F599" s="33">
        <v>0</v>
      </c>
      <c r="G599" s="10">
        <f t="shared" si="35"/>
        <v>0</v>
      </c>
      <c r="H599" s="10">
        <f t="shared" si="36"/>
        <v>1000</v>
      </c>
      <c r="I599" s="11">
        <f t="shared" si="37"/>
        <v>0</v>
      </c>
    </row>
    <row r="600" spans="1:10" x14ac:dyDescent="0.25">
      <c r="A600" s="31">
        <v>511121</v>
      </c>
      <c r="B600" s="32" t="s">
        <v>126</v>
      </c>
      <c r="C600" s="33">
        <f>SUM(C601:C603)</f>
        <v>44178000</v>
      </c>
      <c r="E600" s="33">
        <f t="shared" ref="E600:F600" si="41">SUM(E601:E603)</f>
        <v>0</v>
      </c>
      <c r="F600" s="33">
        <f t="shared" si="41"/>
        <v>2019940</v>
      </c>
      <c r="G600" s="10">
        <f t="shared" si="35"/>
        <v>2019940</v>
      </c>
      <c r="H600" s="10">
        <f t="shared" si="36"/>
        <v>42158060</v>
      </c>
      <c r="I600" s="11">
        <f t="shared" si="37"/>
        <v>4.572275793381321E-2</v>
      </c>
    </row>
    <row r="601" spans="1:10" x14ac:dyDescent="0.25">
      <c r="A601" s="31"/>
      <c r="B601" s="32" t="s">
        <v>357</v>
      </c>
      <c r="C601" s="33">
        <v>37866000</v>
      </c>
      <c r="E601" s="33">
        <v>0</v>
      </c>
      <c r="F601" s="33">
        <v>2019940</v>
      </c>
      <c r="G601" s="10">
        <f t="shared" si="35"/>
        <v>2019940</v>
      </c>
      <c r="H601" s="10">
        <f t="shared" si="36"/>
        <v>35846060</v>
      </c>
      <c r="I601" s="11">
        <f t="shared" si="37"/>
        <v>5.33444250779063E-2</v>
      </c>
    </row>
    <row r="602" spans="1:10" x14ac:dyDescent="0.25">
      <c r="A602" s="31"/>
      <c r="B602" s="32" t="s">
        <v>409</v>
      </c>
      <c r="C602" s="33">
        <v>3156000</v>
      </c>
      <c r="E602" s="33">
        <v>0</v>
      </c>
      <c r="F602" s="33">
        <v>0</v>
      </c>
      <c r="G602" s="10">
        <f t="shared" si="35"/>
        <v>0</v>
      </c>
      <c r="H602" s="10">
        <f t="shared" si="36"/>
        <v>3156000</v>
      </c>
      <c r="I602" s="11">
        <f t="shared" si="37"/>
        <v>0</v>
      </c>
    </row>
    <row r="603" spans="1:10" x14ac:dyDescent="0.25">
      <c r="A603" s="31"/>
      <c r="B603" s="32" t="s">
        <v>441</v>
      </c>
      <c r="C603" s="33">
        <v>3156000</v>
      </c>
      <c r="E603" s="33">
        <v>0</v>
      </c>
      <c r="F603" s="33">
        <v>0</v>
      </c>
      <c r="G603" s="10">
        <f t="shared" si="35"/>
        <v>0</v>
      </c>
      <c r="H603" s="10">
        <f t="shared" si="36"/>
        <v>3156000</v>
      </c>
      <c r="I603" s="11">
        <f t="shared" si="37"/>
        <v>0</v>
      </c>
    </row>
    <row r="604" spans="1:10" x14ac:dyDescent="0.25">
      <c r="A604" s="31">
        <v>511122</v>
      </c>
      <c r="B604" s="32" t="s">
        <v>127</v>
      </c>
      <c r="C604" s="33">
        <f>SUM(C605:C607)</f>
        <v>10758000</v>
      </c>
      <c r="E604" s="33">
        <f t="shared" ref="E604:F604" si="42">SUM(E605:E607)</f>
        <v>0</v>
      </c>
      <c r="F604" s="33">
        <f t="shared" si="42"/>
        <v>807976</v>
      </c>
      <c r="G604" s="10">
        <f t="shared" si="35"/>
        <v>807976</v>
      </c>
      <c r="H604" s="10">
        <f t="shared" si="36"/>
        <v>9950024</v>
      </c>
      <c r="I604" s="11">
        <f t="shared" si="37"/>
        <v>7.5104666294850339E-2</v>
      </c>
    </row>
    <row r="605" spans="1:10" x14ac:dyDescent="0.25">
      <c r="A605" s="31"/>
      <c r="B605" s="32" t="s">
        <v>358</v>
      </c>
      <c r="C605" s="33">
        <v>9220000</v>
      </c>
      <c r="E605" s="33">
        <v>0</v>
      </c>
      <c r="F605" s="33">
        <v>807976</v>
      </c>
      <c r="G605" s="10">
        <f t="shared" si="35"/>
        <v>807976</v>
      </c>
      <c r="H605" s="10">
        <f t="shared" si="36"/>
        <v>8412024</v>
      </c>
      <c r="I605" s="11">
        <f t="shared" si="37"/>
        <v>8.7632971800433834E-2</v>
      </c>
    </row>
    <row r="606" spans="1:10" x14ac:dyDescent="0.25">
      <c r="A606" s="31"/>
      <c r="B606" s="32" t="s">
        <v>410</v>
      </c>
      <c r="C606" s="33">
        <v>769000</v>
      </c>
      <c r="E606" s="33">
        <v>0</v>
      </c>
      <c r="F606" s="33">
        <v>0</v>
      </c>
      <c r="G606" s="10">
        <f t="shared" si="35"/>
        <v>0</v>
      </c>
      <c r="H606" s="10">
        <f t="shared" si="36"/>
        <v>769000</v>
      </c>
      <c r="I606" s="11">
        <f t="shared" si="37"/>
        <v>0</v>
      </c>
    </row>
    <row r="607" spans="1:10" x14ac:dyDescent="0.25">
      <c r="A607" s="31"/>
      <c r="B607" s="32" t="s">
        <v>442</v>
      </c>
      <c r="C607" s="33">
        <v>769000</v>
      </c>
      <c r="E607" s="33">
        <v>0</v>
      </c>
      <c r="F607" s="33">
        <v>0</v>
      </c>
      <c r="G607" s="10">
        <f t="shared" si="35"/>
        <v>0</v>
      </c>
      <c r="H607" s="10">
        <f t="shared" si="36"/>
        <v>769000</v>
      </c>
      <c r="I607" s="11">
        <f t="shared" si="37"/>
        <v>0</v>
      </c>
    </row>
    <row r="608" spans="1:10" x14ac:dyDescent="0.25">
      <c r="A608" s="31">
        <v>511123</v>
      </c>
      <c r="B608" s="32" t="s">
        <v>128</v>
      </c>
      <c r="C608" s="33">
        <f>SUM(C609:C611)</f>
        <v>72380000</v>
      </c>
      <c r="E608" s="33">
        <f t="shared" ref="E608" si="43">SUM(E609:E611)</f>
        <v>0</v>
      </c>
      <c r="F608" s="33">
        <f>SUM(F609:F611)</f>
        <v>3910000</v>
      </c>
      <c r="G608" s="10">
        <f t="shared" si="35"/>
        <v>3910000</v>
      </c>
      <c r="H608" s="10">
        <f t="shared" si="36"/>
        <v>68470000</v>
      </c>
      <c r="I608" s="11">
        <f t="shared" si="37"/>
        <v>5.4020447637468917E-2</v>
      </c>
    </row>
    <row r="609" spans="1:9" x14ac:dyDescent="0.25">
      <c r="A609" s="31"/>
      <c r="B609" s="32" t="s">
        <v>359</v>
      </c>
      <c r="C609" s="33">
        <v>62040000</v>
      </c>
      <c r="E609" s="33">
        <v>0</v>
      </c>
      <c r="F609" s="33">
        <v>3910000</v>
      </c>
      <c r="G609" s="10">
        <f t="shared" si="35"/>
        <v>3910000</v>
      </c>
      <c r="H609" s="10">
        <f t="shared" si="36"/>
        <v>58130000</v>
      </c>
      <c r="I609" s="11">
        <f t="shared" si="37"/>
        <v>6.3023855577047067E-2</v>
      </c>
    </row>
    <row r="610" spans="1:9" x14ac:dyDescent="0.25">
      <c r="A610" s="31"/>
      <c r="B610" s="32" t="s">
        <v>411</v>
      </c>
      <c r="C610" s="33">
        <v>5170000</v>
      </c>
      <c r="E610" s="33">
        <v>0</v>
      </c>
      <c r="F610" s="33">
        <v>0</v>
      </c>
      <c r="G610" s="10">
        <f t="shared" si="35"/>
        <v>0</v>
      </c>
      <c r="H610" s="10">
        <f t="shared" si="36"/>
        <v>5170000</v>
      </c>
      <c r="I610" s="11">
        <f t="shared" si="37"/>
        <v>0</v>
      </c>
    </row>
    <row r="611" spans="1:9" x14ac:dyDescent="0.25">
      <c r="A611" s="31"/>
      <c r="B611" s="32" t="s">
        <v>443</v>
      </c>
      <c r="C611" s="33">
        <v>5170000</v>
      </c>
      <c r="E611" s="33">
        <v>0</v>
      </c>
      <c r="F611" s="33">
        <v>0</v>
      </c>
      <c r="G611" s="10">
        <f t="shared" si="35"/>
        <v>0</v>
      </c>
      <c r="H611" s="10">
        <f t="shared" si="36"/>
        <v>5170000</v>
      </c>
      <c r="I611" s="11">
        <f t="shared" si="37"/>
        <v>0</v>
      </c>
    </row>
    <row r="612" spans="1:9" x14ac:dyDescent="0.25">
      <c r="A612" s="31">
        <v>511124</v>
      </c>
      <c r="B612" s="32" t="s">
        <v>166</v>
      </c>
      <c r="C612" s="33">
        <f>SUM(C613:C615)</f>
        <v>11200000</v>
      </c>
      <c r="E612" s="33">
        <f t="shared" ref="E612:F612" si="44">SUM(E613:E615)</f>
        <v>0</v>
      </c>
      <c r="F612" s="33">
        <f t="shared" si="44"/>
        <v>0</v>
      </c>
      <c r="G612" s="10">
        <f t="shared" si="35"/>
        <v>0</v>
      </c>
      <c r="H612" s="10">
        <f t="shared" si="36"/>
        <v>11200000</v>
      </c>
      <c r="I612" s="11">
        <f t="shared" si="37"/>
        <v>0</v>
      </c>
    </row>
    <row r="613" spans="1:9" x14ac:dyDescent="0.25">
      <c r="A613" s="31"/>
      <c r="B613" s="32" t="s">
        <v>360</v>
      </c>
      <c r="C613" s="33">
        <v>9600000</v>
      </c>
      <c r="E613" s="33">
        <v>0</v>
      </c>
      <c r="F613" s="33">
        <v>0</v>
      </c>
      <c r="G613" s="10">
        <f t="shared" si="35"/>
        <v>0</v>
      </c>
      <c r="H613" s="10">
        <f t="shared" si="36"/>
        <v>9600000</v>
      </c>
      <c r="I613" s="11">
        <f t="shared" si="37"/>
        <v>0</v>
      </c>
    </row>
    <row r="614" spans="1:9" x14ac:dyDescent="0.25">
      <c r="A614" s="31"/>
      <c r="B614" s="32" t="s">
        <v>412</v>
      </c>
      <c r="C614" s="33">
        <v>800000</v>
      </c>
      <c r="E614" s="33">
        <v>0</v>
      </c>
      <c r="F614" s="33">
        <v>0</v>
      </c>
      <c r="G614" s="10">
        <f t="shared" si="35"/>
        <v>0</v>
      </c>
      <c r="H614" s="10">
        <f t="shared" si="36"/>
        <v>800000</v>
      </c>
      <c r="I614" s="11">
        <f t="shared" si="37"/>
        <v>0</v>
      </c>
    </row>
    <row r="615" spans="1:9" x14ac:dyDescent="0.25">
      <c r="A615" s="31"/>
      <c r="B615" s="32" t="s">
        <v>444</v>
      </c>
      <c r="C615" s="33">
        <v>800000</v>
      </c>
      <c r="E615" s="33">
        <v>0</v>
      </c>
      <c r="F615" s="33">
        <v>0</v>
      </c>
      <c r="G615" s="10">
        <f t="shared" si="35"/>
        <v>0</v>
      </c>
      <c r="H615" s="10">
        <f t="shared" si="36"/>
        <v>800000</v>
      </c>
      <c r="I615" s="11">
        <f t="shared" si="37"/>
        <v>0</v>
      </c>
    </row>
    <row r="616" spans="1:9" x14ac:dyDescent="0.25">
      <c r="A616" s="31">
        <v>511125</v>
      </c>
      <c r="B616" s="32" t="s">
        <v>129</v>
      </c>
      <c r="C616" s="33">
        <f>SUM(C617:C619)</f>
        <v>2112000</v>
      </c>
      <c r="E616" s="33">
        <f>SUM(E617:E619)</f>
        <v>0</v>
      </c>
      <c r="F616" s="33">
        <f>SUM(F617:F619)</f>
        <v>3195</v>
      </c>
      <c r="G616" s="10">
        <f t="shared" si="35"/>
        <v>3195</v>
      </c>
      <c r="H616" s="10">
        <f t="shared" si="36"/>
        <v>2108805</v>
      </c>
      <c r="I616" s="11">
        <f t="shared" si="37"/>
        <v>1.5127840909090909E-3</v>
      </c>
    </row>
    <row r="617" spans="1:9" x14ac:dyDescent="0.25">
      <c r="A617" s="31"/>
      <c r="B617" s="32" t="s">
        <v>361</v>
      </c>
      <c r="C617" s="33">
        <v>1808000</v>
      </c>
      <c r="E617" s="33">
        <v>0</v>
      </c>
      <c r="F617" s="33">
        <v>3195</v>
      </c>
      <c r="G617" s="10">
        <f t="shared" si="35"/>
        <v>3195</v>
      </c>
      <c r="H617" s="10">
        <f t="shared" si="36"/>
        <v>1804805</v>
      </c>
      <c r="I617" s="11">
        <f t="shared" si="37"/>
        <v>1.767146017699115E-3</v>
      </c>
    </row>
    <row r="618" spans="1:9" x14ac:dyDescent="0.25">
      <c r="A618" s="31"/>
      <c r="B618" s="32" t="s">
        <v>413</v>
      </c>
      <c r="C618" s="33">
        <v>152000</v>
      </c>
      <c r="E618" s="33">
        <v>0</v>
      </c>
      <c r="F618" s="33">
        <v>0</v>
      </c>
      <c r="G618" s="10">
        <f t="shared" si="35"/>
        <v>0</v>
      </c>
      <c r="H618" s="10">
        <f t="shared" si="36"/>
        <v>152000</v>
      </c>
      <c r="I618" s="11">
        <f t="shared" si="37"/>
        <v>0</v>
      </c>
    </row>
    <row r="619" spans="1:9" x14ac:dyDescent="0.25">
      <c r="A619" s="31"/>
      <c r="B619" s="32" t="s">
        <v>445</v>
      </c>
      <c r="C619" s="33">
        <v>152000</v>
      </c>
      <c r="E619" s="33">
        <v>0</v>
      </c>
      <c r="F619" s="33">
        <v>0</v>
      </c>
      <c r="G619" s="10">
        <f t="shared" si="35"/>
        <v>0</v>
      </c>
      <c r="H619" s="10">
        <f t="shared" si="36"/>
        <v>152000</v>
      </c>
      <c r="I619" s="11">
        <f t="shared" si="37"/>
        <v>0</v>
      </c>
    </row>
    <row r="620" spans="1:9" x14ac:dyDescent="0.25">
      <c r="A620" s="31">
        <v>511126</v>
      </c>
      <c r="B620" s="32" t="s">
        <v>130</v>
      </c>
      <c r="C620" s="33">
        <f>C621</f>
        <v>22210000</v>
      </c>
      <c r="E620" s="33">
        <v>0</v>
      </c>
      <c r="F620" s="33">
        <f>F621</f>
        <v>1593240</v>
      </c>
      <c r="G620" s="10">
        <f t="shared" si="35"/>
        <v>1593240</v>
      </c>
      <c r="H620" s="10">
        <f t="shared" si="36"/>
        <v>20616760</v>
      </c>
      <c r="I620" s="11">
        <f t="shared" si="37"/>
        <v>7.1735254389914446E-2</v>
      </c>
    </row>
    <row r="621" spans="1:9" x14ac:dyDescent="0.25">
      <c r="A621" s="31"/>
      <c r="B621" s="32" t="s">
        <v>362</v>
      </c>
      <c r="C621" s="33">
        <v>22210000</v>
      </c>
      <c r="E621" s="33">
        <v>0</v>
      </c>
      <c r="F621" s="33">
        <v>1593240</v>
      </c>
      <c r="G621" s="10">
        <f t="shared" si="35"/>
        <v>1593240</v>
      </c>
      <c r="H621" s="10">
        <f t="shared" si="36"/>
        <v>20616760</v>
      </c>
      <c r="I621" s="11">
        <f t="shared" si="37"/>
        <v>7.1735254389914446E-2</v>
      </c>
    </row>
    <row r="622" spans="1:9" x14ac:dyDescent="0.25">
      <c r="A622" s="31">
        <v>511129</v>
      </c>
      <c r="B622" s="32" t="s">
        <v>131</v>
      </c>
      <c r="C622" s="33">
        <f>C623</f>
        <v>63360000</v>
      </c>
      <c r="E622" s="33">
        <v>0</v>
      </c>
      <c r="F622" s="33">
        <f>F623</f>
        <v>0</v>
      </c>
      <c r="G622" s="10">
        <f t="shared" si="35"/>
        <v>0</v>
      </c>
      <c r="H622" s="10">
        <f t="shared" si="36"/>
        <v>63360000</v>
      </c>
      <c r="I622" s="11">
        <f t="shared" si="37"/>
        <v>0</v>
      </c>
    </row>
    <row r="623" spans="1:9" x14ac:dyDescent="0.25">
      <c r="A623" s="31"/>
      <c r="B623" s="32" t="s">
        <v>363</v>
      </c>
      <c r="C623" s="33">
        <v>63360000</v>
      </c>
      <c r="E623" s="33">
        <v>0</v>
      </c>
      <c r="F623" s="33">
        <v>0</v>
      </c>
      <c r="G623" s="10">
        <f t="shared" si="35"/>
        <v>0</v>
      </c>
      <c r="H623" s="10">
        <f t="shared" si="36"/>
        <v>63360000</v>
      </c>
      <c r="I623" s="11">
        <f t="shared" si="37"/>
        <v>0</v>
      </c>
    </row>
    <row r="624" spans="1:9" x14ac:dyDescent="0.25">
      <c r="A624" s="31">
        <v>511151</v>
      </c>
      <c r="B624" s="32" t="s">
        <v>171</v>
      </c>
      <c r="C624" s="33">
        <f>SUM(C625:C627)</f>
        <v>2590000</v>
      </c>
      <c r="E624" s="33">
        <v>0</v>
      </c>
      <c r="F624" s="33">
        <f>SUM(F625:F627)</f>
        <v>185000</v>
      </c>
      <c r="G624" s="10">
        <f t="shared" si="35"/>
        <v>185000</v>
      </c>
      <c r="H624" s="10">
        <f t="shared" si="36"/>
        <v>2405000</v>
      </c>
      <c r="I624" s="11">
        <f t="shared" si="37"/>
        <v>7.1428571428571425E-2</v>
      </c>
    </row>
    <row r="625" spans="1:9" x14ac:dyDescent="0.25">
      <c r="A625" s="31"/>
      <c r="B625" s="32" t="s">
        <v>364</v>
      </c>
      <c r="C625" s="33">
        <v>2220000</v>
      </c>
      <c r="E625" s="33">
        <v>0</v>
      </c>
      <c r="F625" s="33">
        <v>185000</v>
      </c>
      <c r="G625" s="10">
        <f t="shared" ref="G625:G678" si="45">SUM(D625:F625)</f>
        <v>185000</v>
      </c>
      <c r="H625" s="10">
        <f t="shared" ref="H625:H678" si="46">C625-G625</f>
        <v>2035000</v>
      </c>
      <c r="I625" s="11">
        <f t="shared" ref="I625:I678" si="47">G625/C625</f>
        <v>8.3333333333333329E-2</v>
      </c>
    </row>
    <row r="626" spans="1:9" x14ac:dyDescent="0.25">
      <c r="A626" s="31"/>
      <c r="B626" s="32" t="s">
        <v>414</v>
      </c>
      <c r="C626" s="33">
        <v>185000</v>
      </c>
      <c r="E626" s="33">
        <v>0</v>
      </c>
      <c r="F626" s="33">
        <v>0</v>
      </c>
      <c r="G626" s="10">
        <f t="shared" si="45"/>
        <v>0</v>
      </c>
      <c r="H626" s="10">
        <f t="shared" si="46"/>
        <v>185000</v>
      </c>
      <c r="I626" s="11">
        <f t="shared" si="47"/>
        <v>0</v>
      </c>
    </row>
    <row r="627" spans="1:9" x14ac:dyDescent="0.25">
      <c r="A627" s="31"/>
      <c r="B627" s="32" t="s">
        <v>446</v>
      </c>
      <c r="C627" s="33">
        <v>185000</v>
      </c>
      <c r="E627" s="33">
        <v>0</v>
      </c>
      <c r="F627" s="33">
        <v>0</v>
      </c>
      <c r="G627" s="10">
        <f t="shared" si="45"/>
        <v>0</v>
      </c>
      <c r="H627" s="10">
        <f t="shared" si="46"/>
        <v>185000</v>
      </c>
      <c r="I627" s="11">
        <f t="shared" si="47"/>
        <v>0</v>
      </c>
    </row>
    <row r="628" spans="1:9" x14ac:dyDescent="0.25">
      <c r="A628" s="31" t="s">
        <v>11</v>
      </c>
      <c r="B628" s="32" t="s">
        <v>163</v>
      </c>
      <c r="C628" s="33">
        <f>C629+C633+C646</f>
        <v>1955074000</v>
      </c>
      <c r="E628" s="33">
        <f>E629+E633+E646</f>
        <v>0</v>
      </c>
      <c r="F628" s="33">
        <f>F629+F633+F646</f>
        <v>118256584</v>
      </c>
      <c r="G628" s="10">
        <f t="shared" si="45"/>
        <v>118256584</v>
      </c>
      <c r="H628" s="10">
        <f t="shared" si="46"/>
        <v>1836817416</v>
      </c>
      <c r="I628" s="11">
        <f t="shared" si="47"/>
        <v>6.0487011744823981E-2</v>
      </c>
    </row>
    <row r="629" spans="1:9" x14ac:dyDescent="0.25">
      <c r="A629" s="31">
        <v>511511</v>
      </c>
      <c r="B629" s="32" t="s">
        <v>164</v>
      </c>
      <c r="C629" s="33">
        <f>SUM(C630:C632)</f>
        <v>1407114000</v>
      </c>
      <c r="E629" s="33">
        <f>SUM(E630:E632)</f>
        <v>0</v>
      </c>
      <c r="F629" s="33">
        <f>SUM(F630:F632)</f>
        <v>101722000</v>
      </c>
      <c r="G629" s="10">
        <f t="shared" si="45"/>
        <v>101722000</v>
      </c>
      <c r="H629" s="10">
        <f t="shared" si="46"/>
        <v>1305392000</v>
      </c>
      <c r="I629" s="11">
        <f t="shared" si="47"/>
        <v>7.2291228713522851E-2</v>
      </c>
    </row>
    <row r="630" spans="1:9" x14ac:dyDescent="0.25">
      <c r="A630" s="31"/>
      <c r="B630" s="32" t="s">
        <v>365</v>
      </c>
      <c r="C630" s="33">
        <v>1206114000</v>
      </c>
      <c r="E630" s="33">
        <v>0</v>
      </c>
      <c r="F630" s="33">
        <v>101722000</v>
      </c>
      <c r="G630" s="10">
        <f t="shared" si="45"/>
        <v>101722000</v>
      </c>
      <c r="H630" s="10">
        <f t="shared" si="46"/>
        <v>1104392000</v>
      </c>
      <c r="I630" s="11">
        <f t="shared" si="47"/>
        <v>8.4338628023553325E-2</v>
      </c>
    </row>
    <row r="631" spans="1:9" x14ac:dyDescent="0.25">
      <c r="A631" s="31"/>
      <c r="B631" s="32" t="s">
        <v>415</v>
      </c>
      <c r="C631" s="33">
        <v>100500000</v>
      </c>
      <c r="E631" s="33">
        <v>0</v>
      </c>
      <c r="F631" s="33">
        <v>0</v>
      </c>
      <c r="G631" s="10">
        <f t="shared" si="45"/>
        <v>0</v>
      </c>
      <c r="H631" s="10">
        <f t="shared" si="46"/>
        <v>100500000</v>
      </c>
      <c r="I631" s="11">
        <f t="shared" si="47"/>
        <v>0</v>
      </c>
    </row>
    <row r="632" spans="1:9" x14ac:dyDescent="0.25">
      <c r="A632" s="31"/>
      <c r="B632" s="32" t="s">
        <v>447</v>
      </c>
      <c r="C632" s="33">
        <v>100500000</v>
      </c>
      <c r="E632" s="33">
        <v>0</v>
      </c>
      <c r="F632" s="33">
        <v>0</v>
      </c>
      <c r="G632" s="10">
        <f t="shared" si="45"/>
        <v>0</v>
      </c>
      <c r="H632" s="10">
        <f t="shared" si="46"/>
        <v>100500000</v>
      </c>
      <c r="I632" s="11">
        <f t="shared" si="47"/>
        <v>0</v>
      </c>
    </row>
    <row r="633" spans="1:9" x14ac:dyDescent="0.25">
      <c r="A633" s="31">
        <v>511512</v>
      </c>
      <c r="B633" s="32" t="s">
        <v>165</v>
      </c>
      <c r="C633" s="33">
        <f>C634+C638+C642</f>
        <v>233800000</v>
      </c>
      <c r="E633" s="33">
        <f>SUM(E634:E645)</f>
        <v>0</v>
      </c>
      <c r="F633" s="33">
        <f>SUM(F634+F638+F642)</f>
        <v>16534584</v>
      </c>
      <c r="G633" s="10">
        <f t="shared" si="45"/>
        <v>16534584</v>
      </c>
      <c r="H633" s="10">
        <f t="shared" si="46"/>
        <v>217265416</v>
      </c>
      <c r="I633" s="11">
        <f t="shared" si="47"/>
        <v>7.0721060735671512E-2</v>
      </c>
    </row>
    <row r="634" spans="1:9" x14ac:dyDescent="0.25">
      <c r="A634" s="31"/>
      <c r="B634" s="32" t="s">
        <v>366</v>
      </c>
      <c r="C634" s="33">
        <f>SUM(C635:C637)</f>
        <v>103700000</v>
      </c>
      <c r="E634" s="33">
        <v>0</v>
      </c>
      <c r="F634" s="33">
        <f>F635+F636+F637</f>
        <v>7183420</v>
      </c>
      <c r="G634" s="10">
        <f t="shared" si="45"/>
        <v>7183420</v>
      </c>
      <c r="H634" s="10">
        <f t="shared" si="46"/>
        <v>96516580</v>
      </c>
      <c r="I634" s="11">
        <f t="shared" si="47"/>
        <v>6.9271166827386696E-2</v>
      </c>
    </row>
    <row r="635" spans="1:9" x14ac:dyDescent="0.25">
      <c r="A635" s="31"/>
      <c r="B635" s="32" t="s">
        <v>416</v>
      </c>
      <c r="C635" s="33">
        <v>88700000</v>
      </c>
      <c r="E635" s="33">
        <v>0</v>
      </c>
      <c r="F635" s="33">
        <v>7183420</v>
      </c>
      <c r="G635" s="10">
        <f t="shared" si="45"/>
        <v>7183420</v>
      </c>
      <c r="H635" s="10">
        <f t="shared" si="46"/>
        <v>81516580</v>
      </c>
      <c r="I635" s="11">
        <f t="shared" si="47"/>
        <v>8.0985569334836527E-2</v>
      </c>
    </row>
    <row r="636" spans="1:9" x14ac:dyDescent="0.25">
      <c r="A636" s="31"/>
      <c r="B636" s="32" t="s">
        <v>448</v>
      </c>
      <c r="C636" s="33">
        <v>7500000</v>
      </c>
      <c r="E636" s="33">
        <v>0</v>
      </c>
      <c r="F636" s="33">
        <v>0</v>
      </c>
      <c r="G636" s="10">
        <f t="shared" si="45"/>
        <v>0</v>
      </c>
      <c r="H636" s="10">
        <f t="shared" si="46"/>
        <v>7500000</v>
      </c>
      <c r="I636" s="11">
        <f t="shared" si="47"/>
        <v>0</v>
      </c>
    </row>
    <row r="637" spans="1:9" x14ac:dyDescent="0.25">
      <c r="A637" s="31"/>
      <c r="B637" s="32" t="s">
        <v>467</v>
      </c>
      <c r="C637" s="33">
        <v>7500000</v>
      </c>
      <c r="E637" s="33">
        <v>0</v>
      </c>
      <c r="F637" s="33">
        <v>0</v>
      </c>
      <c r="G637" s="10">
        <f t="shared" si="45"/>
        <v>0</v>
      </c>
      <c r="H637" s="10">
        <f t="shared" si="46"/>
        <v>7500000</v>
      </c>
      <c r="I637" s="11">
        <f t="shared" si="47"/>
        <v>0</v>
      </c>
    </row>
    <row r="638" spans="1:9" x14ac:dyDescent="0.25">
      <c r="A638" s="31"/>
      <c r="B638" s="32" t="s">
        <v>481</v>
      </c>
      <c r="C638" s="33">
        <f>SUM(C639:C641)</f>
        <v>32100000</v>
      </c>
      <c r="E638" s="33">
        <v>0</v>
      </c>
      <c r="F638" s="33">
        <f>F639+F640+F641</f>
        <v>2326424</v>
      </c>
      <c r="G638" s="10">
        <f t="shared" si="45"/>
        <v>2326424</v>
      </c>
      <c r="H638" s="10">
        <f t="shared" si="46"/>
        <v>29773576</v>
      </c>
      <c r="I638" s="11">
        <f t="shared" si="47"/>
        <v>7.2474267912772589E-2</v>
      </c>
    </row>
    <row r="639" spans="1:9" x14ac:dyDescent="0.25">
      <c r="A639" s="31"/>
      <c r="B639" s="32" t="s">
        <v>489</v>
      </c>
      <c r="C639" s="33">
        <v>27500000</v>
      </c>
      <c r="E639" s="33">
        <v>0</v>
      </c>
      <c r="F639" s="33">
        <v>2326424</v>
      </c>
      <c r="G639" s="10">
        <f t="shared" si="45"/>
        <v>2326424</v>
      </c>
      <c r="H639" s="10">
        <f t="shared" si="46"/>
        <v>25173576</v>
      </c>
      <c r="I639" s="11">
        <f t="shared" si="47"/>
        <v>8.4597236363636363E-2</v>
      </c>
    </row>
    <row r="640" spans="1:9" x14ac:dyDescent="0.25">
      <c r="A640" s="31"/>
      <c r="B640" s="32" t="s">
        <v>494</v>
      </c>
      <c r="C640" s="33">
        <v>2300000</v>
      </c>
      <c r="E640" s="33">
        <v>0</v>
      </c>
      <c r="F640" s="33">
        <v>0</v>
      </c>
      <c r="G640" s="10">
        <f t="shared" si="45"/>
        <v>0</v>
      </c>
      <c r="H640" s="10">
        <f t="shared" si="46"/>
        <v>2300000</v>
      </c>
      <c r="I640" s="11">
        <f t="shared" si="47"/>
        <v>0</v>
      </c>
    </row>
    <row r="641" spans="1:9" x14ac:dyDescent="0.25">
      <c r="A641" s="31"/>
      <c r="B641" s="32" t="s">
        <v>498</v>
      </c>
      <c r="C641" s="33">
        <v>2300000</v>
      </c>
      <c r="E641" s="33">
        <v>0</v>
      </c>
      <c r="F641" s="33">
        <v>0</v>
      </c>
      <c r="G641" s="10">
        <f t="shared" si="45"/>
        <v>0</v>
      </c>
      <c r="H641" s="10">
        <f t="shared" si="46"/>
        <v>2300000</v>
      </c>
      <c r="I641" s="11">
        <f t="shared" si="47"/>
        <v>0</v>
      </c>
    </row>
    <row r="642" spans="1:9" x14ac:dyDescent="0.25">
      <c r="A642" s="31"/>
      <c r="B642" s="32" t="s">
        <v>502</v>
      </c>
      <c r="C642" s="33">
        <f>SUM(C643:C645)</f>
        <v>98000000</v>
      </c>
      <c r="E642" s="33">
        <v>0</v>
      </c>
      <c r="F642" s="33">
        <f>F643+F644+F645</f>
        <v>7024740</v>
      </c>
      <c r="G642" s="10">
        <f t="shared" si="45"/>
        <v>7024740</v>
      </c>
      <c r="H642" s="10">
        <f t="shared" si="46"/>
        <v>90975260</v>
      </c>
      <c r="I642" s="11">
        <f t="shared" si="47"/>
        <v>7.1681020408163265E-2</v>
      </c>
    </row>
    <row r="643" spans="1:9" x14ac:dyDescent="0.25">
      <c r="A643" s="31"/>
      <c r="B643" s="32" t="s">
        <v>508</v>
      </c>
      <c r="C643" s="33">
        <v>84000000</v>
      </c>
      <c r="E643" s="33">
        <v>0</v>
      </c>
      <c r="F643" s="33">
        <v>7024740</v>
      </c>
      <c r="G643" s="10">
        <f t="shared" si="45"/>
        <v>7024740</v>
      </c>
      <c r="H643" s="10">
        <f t="shared" si="46"/>
        <v>76975260</v>
      </c>
      <c r="I643" s="11">
        <f t="shared" si="47"/>
        <v>8.3627857142857143E-2</v>
      </c>
    </row>
    <row r="644" spans="1:9" x14ac:dyDescent="0.25">
      <c r="A644" s="31"/>
      <c r="B644" s="32" t="s">
        <v>511</v>
      </c>
      <c r="C644" s="33">
        <v>7000000</v>
      </c>
      <c r="E644" s="33">
        <v>0</v>
      </c>
      <c r="F644" s="33">
        <v>0</v>
      </c>
      <c r="G644" s="10">
        <f t="shared" si="45"/>
        <v>0</v>
      </c>
      <c r="H644" s="10">
        <f t="shared" si="46"/>
        <v>7000000</v>
      </c>
      <c r="I644" s="11">
        <f t="shared" si="47"/>
        <v>0</v>
      </c>
    </row>
    <row r="645" spans="1:9" x14ac:dyDescent="0.25">
      <c r="A645" s="31"/>
      <c r="B645" s="9" t="s">
        <v>512</v>
      </c>
      <c r="C645" s="33">
        <v>7000000</v>
      </c>
      <c r="E645" s="33">
        <v>0</v>
      </c>
      <c r="F645" s="33">
        <v>0</v>
      </c>
      <c r="G645" s="10">
        <f t="shared" si="45"/>
        <v>0</v>
      </c>
      <c r="H645" s="10">
        <f t="shared" si="46"/>
        <v>7000000</v>
      </c>
      <c r="I645" s="11">
        <f t="shared" si="47"/>
        <v>0</v>
      </c>
    </row>
    <row r="646" spans="1:9" x14ac:dyDescent="0.25">
      <c r="A646" s="31">
        <v>511519</v>
      </c>
      <c r="B646" s="32" t="s">
        <v>267</v>
      </c>
      <c r="C646" s="33">
        <f>C647</f>
        <v>314160000</v>
      </c>
      <c r="E646" s="33">
        <f>E647</f>
        <v>0</v>
      </c>
      <c r="F646" s="33">
        <f>F647</f>
        <v>0</v>
      </c>
      <c r="G646" s="10">
        <f t="shared" si="45"/>
        <v>0</v>
      </c>
      <c r="H646" s="10">
        <f t="shared" si="46"/>
        <v>314160000</v>
      </c>
      <c r="I646" s="11">
        <f t="shared" si="47"/>
        <v>0</v>
      </c>
    </row>
    <row r="647" spans="1:9" x14ac:dyDescent="0.25">
      <c r="A647" s="31"/>
      <c r="B647" s="32" t="s">
        <v>367</v>
      </c>
      <c r="C647" s="33">
        <v>314160000</v>
      </c>
      <c r="E647" s="33">
        <v>0</v>
      </c>
      <c r="F647" s="33">
        <v>0</v>
      </c>
      <c r="G647" s="10">
        <f t="shared" si="45"/>
        <v>0</v>
      </c>
      <c r="H647" s="10">
        <f t="shared" si="46"/>
        <v>314160000</v>
      </c>
      <c r="I647" s="11">
        <f t="shared" si="47"/>
        <v>0</v>
      </c>
    </row>
    <row r="648" spans="1:9" x14ac:dyDescent="0.25">
      <c r="A648" s="31" t="s">
        <v>10</v>
      </c>
      <c r="B648" s="32" t="s">
        <v>132</v>
      </c>
      <c r="C648" s="33">
        <f>C649</f>
        <v>1349233000</v>
      </c>
      <c r="E648" s="33">
        <v>0</v>
      </c>
      <c r="F648" s="33">
        <v>0</v>
      </c>
      <c r="G648" s="10">
        <f t="shared" si="45"/>
        <v>0</v>
      </c>
      <c r="H648" s="10">
        <f t="shared" si="46"/>
        <v>1349233000</v>
      </c>
      <c r="I648" s="11">
        <f t="shared" si="47"/>
        <v>0</v>
      </c>
    </row>
    <row r="649" spans="1:9" x14ac:dyDescent="0.25">
      <c r="A649" s="31">
        <v>512411</v>
      </c>
      <c r="B649" s="32" t="s">
        <v>133</v>
      </c>
      <c r="C649" s="33">
        <f>SUM(C650:C652)</f>
        <v>1349233000</v>
      </c>
      <c r="E649" s="33">
        <f>SUM(E650:E652)</f>
        <v>0</v>
      </c>
      <c r="F649" s="33">
        <f>SUM(F650:F652)</f>
        <v>0</v>
      </c>
      <c r="G649" s="10">
        <f t="shared" si="45"/>
        <v>0</v>
      </c>
      <c r="H649" s="10">
        <f t="shared" si="46"/>
        <v>1349233000</v>
      </c>
      <c r="I649" s="11">
        <f t="shared" si="47"/>
        <v>0</v>
      </c>
    </row>
    <row r="650" spans="1:9" x14ac:dyDescent="0.25">
      <c r="A650" s="31"/>
      <c r="B650" s="32" t="s">
        <v>368</v>
      </c>
      <c r="C650" s="33">
        <v>1156485000</v>
      </c>
      <c r="E650" s="33">
        <v>0</v>
      </c>
      <c r="F650" s="33">
        <v>0</v>
      </c>
      <c r="G650" s="10">
        <f t="shared" si="45"/>
        <v>0</v>
      </c>
      <c r="H650" s="10">
        <f t="shared" si="46"/>
        <v>1156485000</v>
      </c>
      <c r="I650" s="11">
        <f t="shared" si="47"/>
        <v>0</v>
      </c>
    </row>
    <row r="651" spans="1:9" x14ac:dyDescent="0.25">
      <c r="A651" s="31"/>
      <c r="B651" s="32" t="s">
        <v>417</v>
      </c>
      <c r="C651" s="33">
        <v>96374000</v>
      </c>
      <c r="E651" s="33">
        <v>0</v>
      </c>
      <c r="F651" s="33">
        <v>0</v>
      </c>
      <c r="G651" s="10">
        <f t="shared" si="45"/>
        <v>0</v>
      </c>
      <c r="H651" s="10">
        <f t="shared" si="46"/>
        <v>96374000</v>
      </c>
      <c r="I651" s="11">
        <f t="shared" si="47"/>
        <v>0</v>
      </c>
    </row>
    <row r="652" spans="1:9" x14ac:dyDescent="0.25">
      <c r="A652" s="31"/>
      <c r="B652" s="32" t="s">
        <v>449</v>
      </c>
      <c r="C652" s="33">
        <v>96374000</v>
      </c>
      <c r="E652" s="33">
        <v>0</v>
      </c>
      <c r="F652" s="33">
        <v>0</v>
      </c>
      <c r="G652" s="10">
        <f t="shared" si="45"/>
        <v>0</v>
      </c>
      <c r="H652" s="10">
        <f t="shared" si="46"/>
        <v>96374000</v>
      </c>
      <c r="I652" s="11">
        <f t="shared" si="47"/>
        <v>0</v>
      </c>
    </row>
    <row r="653" spans="1:9" x14ac:dyDescent="0.25">
      <c r="A653" s="30" t="s">
        <v>170</v>
      </c>
      <c r="B653" s="32" t="s">
        <v>134</v>
      </c>
      <c r="C653" s="33">
        <f>C654+C673+C680+C685+C689+C695+C703+C709+C712+C716+C722+C725+C732</f>
        <v>1395964000</v>
      </c>
      <c r="E653" s="33">
        <f>E654+E673+E680+E685+E689+E695+E703+E709+E712+E716+E722+E725+E732</f>
        <v>55429405</v>
      </c>
      <c r="F653" s="33">
        <f>F654+F673+F680+F685+F689+F695+F703+F709+F712+F716+F722+F725+F732</f>
        <v>0</v>
      </c>
      <c r="G653" s="10">
        <f t="shared" si="45"/>
        <v>55429405</v>
      </c>
      <c r="H653" s="10">
        <f t="shared" si="46"/>
        <v>1340534595</v>
      </c>
      <c r="I653" s="11">
        <f t="shared" si="47"/>
        <v>3.9706901467373087E-2</v>
      </c>
    </row>
    <row r="654" spans="1:9" x14ac:dyDescent="0.25">
      <c r="A654" s="31" t="s">
        <v>0</v>
      </c>
      <c r="B654" s="32" t="s">
        <v>135</v>
      </c>
      <c r="C654" s="33">
        <f>C655+C665+C667+C670</f>
        <v>254650000</v>
      </c>
      <c r="E654" s="33">
        <f>SUM(E655+E665+E667+E670)</f>
        <v>6983700</v>
      </c>
      <c r="F654" s="33">
        <f>SUM(F655+F665+F667+F670)</f>
        <v>0</v>
      </c>
      <c r="G654" s="10">
        <f t="shared" si="45"/>
        <v>6983700</v>
      </c>
      <c r="H654" s="10">
        <f t="shared" si="46"/>
        <v>247666300</v>
      </c>
      <c r="I654" s="11">
        <f t="shared" si="47"/>
        <v>2.7424700569408992E-2</v>
      </c>
    </row>
    <row r="655" spans="1:9" x14ac:dyDescent="0.25">
      <c r="A655" s="31">
        <v>521111</v>
      </c>
      <c r="B655" s="32" t="s">
        <v>136</v>
      </c>
      <c r="C655" s="33">
        <f>SUM(C656:C664)</f>
        <v>206150000</v>
      </c>
      <c r="E655" s="33">
        <f>SUM(E656:E664)</f>
        <v>3174700</v>
      </c>
      <c r="F655" s="33">
        <f>SUM(F656:F664)</f>
        <v>0</v>
      </c>
      <c r="G655" s="10">
        <f t="shared" si="45"/>
        <v>3174700</v>
      </c>
      <c r="H655" s="10">
        <f t="shared" si="46"/>
        <v>202975300</v>
      </c>
      <c r="I655" s="11">
        <f t="shared" si="47"/>
        <v>1.5399951491632306E-2</v>
      </c>
    </row>
    <row r="656" spans="1:9" x14ac:dyDescent="0.25">
      <c r="A656" s="31"/>
      <c r="B656" s="32" t="s">
        <v>369</v>
      </c>
      <c r="C656" s="33">
        <v>27600000</v>
      </c>
      <c r="E656" s="33">
        <v>2224700</v>
      </c>
      <c r="F656" s="33">
        <v>0</v>
      </c>
      <c r="G656" s="10">
        <f t="shared" si="45"/>
        <v>2224700</v>
      </c>
      <c r="H656" s="10">
        <f t="shared" si="46"/>
        <v>25375300</v>
      </c>
      <c r="I656" s="11">
        <f t="shared" si="47"/>
        <v>8.0605072463768121E-2</v>
      </c>
    </row>
    <row r="657" spans="1:10" x14ac:dyDescent="0.25">
      <c r="A657" s="31"/>
      <c r="B657" s="32" t="s">
        <v>418</v>
      </c>
      <c r="C657" s="33">
        <v>45500000</v>
      </c>
      <c r="E657" s="33">
        <v>0</v>
      </c>
      <c r="F657" s="33">
        <v>0</v>
      </c>
      <c r="G657" s="10">
        <f t="shared" si="45"/>
        <v>0</v>
      </c>
      <c r="H657" s="10">
        <f t="shared" si="46"/>
        <v>45500000</v>
      </c>
      <c r="I657" s="11">
        <f t="shared" si="47"/>
        <v>0</v>
      </c>
    </row>
    <row r="658" spans="1:10" x14ac:dyDescent="0.25">
      <c r="A658" s="31"/>
      <c r="B658" s="32" t="s">
        <v>450</v>
      </c>
      <c r="C658" s="33">
        <v>13000000</v>
      </c>
      <c r="E658" s="33">
        <v>0</v>
      </c>
      <c r="F658" s="33">
        <v>0</v>
      </c>
      <c r="G658" s="10">
        <f t="shared" si="45"/>
        <v>0</v>
      </c>
      <c r="H658" s="10">
        <f t="shared" si="46"/>
        <v>13000000</v>
      </c>
      <c r="I658" s="11">
        <f t="shared" si="47"/>
        <v>0</v>
      </c>
    </row>
    <row r="659" spans="1:10" x14ac:dyDescent="0.25">
      <c r="A659" s="31"/>
      <c r="B659" s="32" t="s">
        <v>468</v>
      </c>
      <c r="C659" s="33">
        <v>32500000</v>
      </c>
      <c r="E659" s="33">
        <v>0</v>
      </c>
      <c r="F659" s="33">
        <v>0</v>
      </c>
      <c r="G659" s="10">
        <f t="shared" si="45"/>
        <v>0</v>
      </c>
      <c r="H659" s="10">
        <f t="shared" si="46"/>
        <v>32500000</v>
      </c>
      <c r="I659" s="11">
        <f t="shared" si="47"/>
        <v>0</v>
      </c>
    </row>
    <row r="660" spans="1:10" x14ac:dyDescent="0.25">
      <c r="A660" s="31"/>
      <c r="B660" s="32" t="s">
        <v>482</v>
      </c>
      <c r="C660" s="33">
        <v>52000000</v>
      </c>
      <c r="E660" s="33">
        <v>0</v>
      </c>
      <c r="F660" s="33">
        <v>0</v>
      </c>
      <c r="G660" s="10">
        <f t="shared" si="45"/>
        <v>0</v>
      </c>
      <c r="H660" s="10">
        <f t="shared" si="46"/>
        <v>52000000</v>
      </c>
      <c r="I660" s="11">
        <f t="shared" si="47"/>
        <v>0</v>
      </c>
    </row>
    <row r="661" spans="1:10" x14ac:dyDescent="0.25">
      <c r="A661" s="31"/>
      <c r="B661" s="32" t="s">
        <v>490</v>
      </c>
      <c r="C661" s="33">
        <v>1600000</v>
      </c>
      <c r="E661" s="33">
        <v>0</v>
      </c>
      <c r="F661" s="33">
        <v>0</v>
      </c>
      <c r="G661" s="10">
        <f t="shared" si="45"/>
        <v>0</v>
      </c>
      <c r="H661" s="10">
        <f t="shared" si="46"/>
        <v>1600000</v>
      </c>
      <c r="I661" s="11">
        <f t="shared" si="47"/>
        <v>0</v>
      </c>
    </row>
    <row r="662" spans="1:10" x14ac:dyDescent="0.25">
      <c r="A662" s="31"/>
      <c r="B662" s="32" t="s">
        <v>495</v>
      </c>
      <c r="C662" s="33">
        <v>1100000</v>
      </c>
      <c r="E662" s="33">
        <v>0</v>
      </c>
      <c r="F662" s="33">
        <v>0</v>
      </c>
      <c r="G662" s="10">
        <f t="shared" si="45"/>
        <v>0</v>
      </c>
      <c r="H662" s="10">
        <f t="shared" si="46"/>
        <v>1100000</v>
      </c>
      <c r="I662" s="11">
        <f t="shared" si="47"/>
        <v>0</v>
      </c>
    </row>
    <row r="663" spans="1:10" x14ac:dyDescent="0.25">
      <c r="A663" s="31"/>
      <c r="B663" s="32" t="s">
        <v>499</v>
      </c>
      <c r="C663" s="33">
        <v>30850000</v>
      </c>
      <c r="E663" s="33">
        <v>950000</v>
      </c>
      <c r="F663" s="33">
        <v>0</v>
      </c>
      <c r="G663" s="10">
        <f t="shared" si="45"/>
        <v>950000</v>
      </c>
      <c r="H663" s="10">
        <f t="shared" si="46"/>
        <v>29900000</v>
      </c>
      <c r="I663" s="11">
        <f t="shared" si="47"/>
        <v>3.0794165316045379E-2</v>
      </c>
    </row>
    <row r="664" spans="1:10" x14ac:dyDescent="0.25">
      <c r="A664" s="31"/>
      <c r="B664" s="32" t="s">
        <v>503</v>
      </c>
      <c r="C664" s="33">
        <v>2000000</v>
      </c>
      <c r="E664" s="33">
        <v>0</v>
      </c>
      <c r="F664" s="33">
        <v>0</v>
      </c>
      <c r="G664" s="10">
        <f t="shared" si="45"/>
        <v>0</v>
      </c>
      <c r="H664" s="10">
        <f t="shared" si="46"/>
        <v>2000000</v>
      </c>
      <c r="I664" s="11">
        <f t="shared" si="47"/>
        <v>0</v>
      </c>
    </row>
    <row r="665" spans="1:10" x14ac:dyDescent="0.25">
      <c r="A665" s="31">
        <v>521114</v>
      </c>
      <c r="B665" s="32" t="s">
        <v>137</v>
      </c>
      <c r="C665" s="33">
        <f>C666</f>
        <v>3000000</v>
      </c>
      <c r="E665" s="33">
        <f>E666</f>
        <v>162000</v>
      </c>
      <c r="F665" s="33">
        <f>F666</f>
        <v>0</v>
      </c>
      <c r="G665" s="10">
        <f t="shared" si="45"/>
        <v>162000</v>
      </c>
      <c r="H665" s="10">
        <f t="shared" si="46"/>
        <v>2838000</v>
      </c>
      <c r="I665" s="11">
        <f t="shared" si="47"/>
        <v>5.3999999999999999E-2</v>
      </c>
    </row>
    <row r="666" spans="1:10" x14ac:dyDescent="0.25">
      <c r="A666" s="31"/>
      <c r="B666" s="32" t="s">
        <v>370</v>
      </c>
      <c r="C666" s="33">
        <v>3000000</v>
      </c>
      <c r="E666" s="33">
        <v>162000</v>
      </c>
      <c r="F666" s="33">
        <v>0</v>
      </c>
      <c r="G666" s="10">
        <f t="shared" si="45"/>
        <v>162000</v>
      </c>
      <c r="H666" s="10">
        <f t="shared" si="46"/>
        <v>2838000</v>
      </c>
      <c r="I666" s="11">
        <f t="shared" si="47"/>
        <v>5.3999999999999999E-2</v>
      </c>
    </row>
    <row r="667" spans="1:10" x14ac:dyDescent="0.25">
      <c r="A667" s="31">
        <v>521131</v>
      </c>
      <c r="B667" s="32" t="s">
        <v>268</v>
      </c>
      <c r="C667" s="33">
        <f>SUM(C668:C669)</f>
        <v>8000000</v>
      </c>
      <c r="E667" s="33">
        <f>SUM(E668:E669)</f>
        <v>0</v>
      </c>
      <c r="F667" s="33">
        <f>SUM(F668:F669)</f>
        <v>0</v>
      </c>
      <c r="G667" s="10">
        <f t="shared" si="45"/>
        <v>0</v>
      </c>
      <c r="H667" s="10">
        <f t="shared" si="46"/>
        <v>8000000</v>
      </c>
      <c r="I667" s="11">
        <f t="shared" si="47"/>
        <v>0</v>
      </c>
      <c r="J667" s="3"/>
    </row>
    <row r="668" spans="1:10" s="7" customFormat="1" x14ac:dyDescent="0.25">
      <c r="A668" s="31"/>
      <c r="B668" s="9" t="s">
        <v>371</v>
      </c>
      <c r="C668" s="33">
        <v>3000000</v>
      </c>
      <c r="D668" s="1"/>
      <c r="E668" s="33">
        <v>0</v>
      </c>
      <c r="F668" s="33">
        <v>0</v>
      </c>
      <c r="G668" s="10">
        <f t="shared" si="45"/>
        <v>0</v>
      </c>
      <c r="H668" s="10">
        <f t="shared" si="46"/>
        <v>3000000</v>
      </c>
      <c r="I668" s="11">
        <f t="shared" si="47"/>
        <v>0</v>
      </c>
    </row>
    <row r="669" spans="1:10" x14ac:dyDescent="0.25">
      <c r="A669" s="31"/>
      <c r="B669" s="32" t="s">
        <v>419</v>
      </c>
      <c r="C669" s="33">
        <v>5000000</v>
      </c>
      <c r="E669" s="33">
        <v>0</v>
      </c>
      <c r="F669" s="33">
        <v>0</v>
      </c>
      <c r="G669" s="10">
        <f t="shared" si="45"/>
        <v>0</v>
      </c>
      <c r="H669" s="10">
        <f t="shared" si="46"/>
        <v>5000000</v>
      </c>
      <c r="I669" s="11">
        <f t="shared" si="47"/>
        <v>0</v>
      </c>
      <c r="J669" s="3"/>
    </row>
    <row r="670" spans="1:10" x14ac:dyDescent="0.25">
      <c r="A670" s="31">
        <v>521811</v>
      </c>
      <c r="B670" s="32" t="s">
        <v>138</v>
      </c>
      <c r="C670" s="33">
        <v>37500000</v>
      </c>
      <c r="E670" s="33">
        <f>SUM(E671:E672)</f>
        <v>3647000</v>
      </c>
      <c r="F670" s="33">
        <f>SUM(F671:F672)</f>
        <v>0</v>
      </c>
      <c r="G670" s="10">
        <f t="shared" si="45"/>
        <v>3647000</v>
      </c>
      <c r="H670" s="10">
        <f t="shared" si="46"/>
        <v>33853000</v>
      </c>
      <c r="I670" s="11">
        <f t="shared" si="47"/>
        <v>9.7253333333333331E-2</v>
      </c>
    </row>
    <row r="671" spans="1:10" x14ac:dyDescent="0.25">
      <c r="A671" s="31"/>
      <c r="B671" s="32" t="s">
        <v>372</v>
      </c>
      <c r="C671" s="33">
        <v>35000000</v>
      </c>
      <c r="E671" s="33">
        <v>3647000</v>
      </c>
      <c r="F671" s="33">
        <v>0</v>
      </c>
      <c r="G671" s="10">
        <f t="shared" si="45"/>
        <v>3647000</v>
      </c>
      <c r="H671" s="10">
        <f t="shared" si="46"/>
        <v>31353000</v>
      </c>
      <c r="I671" s="11">
        <f t="shared" si="47"/>
        <v>0.1042</v>
      </c>
    </row>
    <row r="672" spans="1:10" x14ac:dyDescent="0.25">
      <c r="A672" s="31"/>
      <c r="B672" s="32" t="s">
        <v>420</v>
      </c>
      <c r="C672" s="33">
        <v>2500000</v>
      </c>
      <c r="E672" s="33">
        <v>0</v>
      </c>
      <c r="F672" s="33">
        <v>0</v>
      </c>
      <c r="G672" s="10">
        <f t="shared" si="45"/>
        <v>0</v>
      </c>
      <c r="H672" s="10">
        <f t="shared" si="46"/>
        <v>2500000</v>
      </c>
      <c r="I672" s="11">
        <f t="shared" si="47"/>
        <v>0</v>
      </c>
    </row>
    <row r="673" spans="1:10" x14ac:dyDescent="0.25">
      <c r="A673" s="31" t="s">
        <v>11</v>
      </c>
      <c r="B673" s="32" t="s">
        <v>139</v>
      </c>
      <c r="C673" s="33">
        <f>C674+C676+C678</f>
        <v>271200000</v>
      </c>
      <c r="E673" s="33">
        <f>SUM(E674+E676+E678)</f>
        <v>20162342</v>
      </c>
      <c r="F673" s="33">
        <f>SUM(F674+F676+F678)</f>
        <v>0</v>
      </c>
      <c r="G673" s="10">
        <f t="shared" si="45"/>
        <v>20162342</v>
      </c>
      <c r="H673" s="10">
        <f t="shared" si="46"/>
        <v>251037658</v>
      </c>
      <c r="I673" s="11">
        <f t="shared" si="47"/>
        <v>7.4344918879056046E-2</v>
      </c>
    </row>
    <row r="674" spans="1:10" x14ac:dyDescent="0.25">
      <c r="A674" s="31">
        <v>522111</v>
      </c>
      <c r="B674" s="32" t="s">
        <v>140</v>
      </c>
      <c r="C674" s="33">
        <f>C675</f>
        <v>264000000</v>
      </c>
      <c r="E674" s="33">
        <f>E675</f>
        <v>20162342</v>
      </c>
      <c r="F674" s="33">
        <f>F675</f>
        <v>0</v>
      </c>
      <c r="G674" s="10">
        <f t="shared" si="45"/>
        <v>20162342</v>
      </c>
      <c r="H674" s="10">
        <f t="shared" si="46"/>
        <v>243837658</v>
      </c>
      <c r="I674" s="11">
        <f t="shared" si="47"/>
        <v>7.6372507575757573E-2</v>
      </c>
    </row>
    <row r="675" spans="1:10" x14ac:dyDescent="0.25">
      <c r="A675" s="31"/>
      <c r="B675" s="32" t="s">
        <v>373</v>
      </c>
      <c r="C675" s="33">
        <v>264000000</v>
      </c>
      <c r="E675" s="33">
        <v>20162342</v>
      </c>
      <c r="F675" s="33">
        <v>0</v>
      </c>
      <c r="G675" s="10">
        <f t="shared" si="45"/>
        <v>20162342</v>
      </c>
      <c r="H675" s="10">
        <f t="shared" si="46"/>
        <v>243837658</v>
      </c>
      <c r="I675" s="11">
        <f t="shared" si="47"/>
        <v>7.6372507575757573E-2</v>
      </c>
    </row>
    <row r="676" spans="1:10" x14ac:dyDescent="0.25">
      <c r="A676" s="31">
        <v>522112</v>
      </c>
      <c r="B676" s="32" t="s">
        <v>141</v>
      </c>
      <c r="C676" s="33">
        <f>C677</f>
        <v>4800000</v>
      </c>
      <c r="E676" s="33">
        <f>E677</f>
        <v>0</v>
      </c>
      <c r="F676" s="33">
        <f>F677</f>
        <v>0</v>
      </c>
      <c r="G676" s="10">
        <f t="shared" si="45"/>
        <v>0</v>
      </c>
      <c r="H676" s="10">
        <f t="shared" si="46"/>
        <v>4800000</v>
      </c>
      <c r="I676" s="11">
        <f t="shared" si="47"/>
        <v>0</v>
      </c>
    </row>
    <row r="677" spans="1:10" x14ac:dyDescent="0.25">
      <c r="A677" s="31"/>
      <c r="B677" s="32" t="s">
        <v>374</v>
      </c>
      <c r="C677" s="33">
        <v>4800000</v>
      </c>
      <c r="E677" s="33">
        <v>0</v>
      </c>
      <c r="F677" s="33">
        <v>0</v>
      </c>
      <c r="G677" s="10">
        <f t="shared" si="45"/>
        <v>0</v>
      </c>
      <c r="H677" s="10">
        <f t="shared" si="46"/>
        <v>4800000</v>
      </c>
      <c r="I677" s="11">
        <f t="shared" si="47"/>
        <v>0</v>
      </c>
    </row>
    <row r="678" spans="1:10" x14ac:dyDescent="0.25">
      <c r="A678" s="31">
        <v>522113</v>
      </c>
      <c r="B678" s="32" t="s">
        <v>142</v>
      </c>
      <c r="C678" s="33">
        <f>C679</f>
        <v>2400000</v>
      </c>
      <c r="E678" s="33">
        <f>E679</f>
        <v>0</v>
      </c>
      <c r="F678" s="33">
        <f>F679</f>
        <v>0</v>
      </c>
      <c r="G678" s="10">
        <f t="shared" si="45"/>
        <v>0</v>
      </c>
      <c r="H678" s="10">
        <f t="shared" si="46"/>
        <v>2400000</v>
      </c>
      <c r="I678" s="11">
        <f t="shared" si="47"/>
        <v>0</v>
      </c>
    </row>
    <row r="679" spans="1:10" x14ac:dyDescent="0.25">
      <c r="A679" s="31"/>
      <c r="B679" s="32" t="s">
        <v>375</v>
      </c>
      <c r="C679" s="33">
        <v>2400000</v>
      </c>
      <c r="E679" s="33">
        <v>0</v>
      </c>
      <c r="F679" s="33">
        <v>0</v>
      </c>
      <c r="G679" s="10">
        <f t="shared" ref="G679:G728" si="48">SUM(D679:F679)</f>
        <v>0</v>
      </c>
      <c r="H679" s="10">
        <f t="shared" ref="H679:H728" si="49">C679-G679</f>
        <v>2400000</v>
      </c>
      <c r="I679" s="11">
        <f t="shared" ref="I679:I728" si="50">G679/C679</f>
        <v>0</v>
      </c>
    </row>
    <row r="680" spans="1:10" x14ac:dyDescent="0.25">
      <c r="A680" s="31" t="s">
        <v>10</v>
      </c>
      <c r="B680" s="32" t="s">
        <v>143</v>
      </c>
      <c r="C680" s="33">
        <f>C681</f>
        <v>145300000</v>
      </c>
      <c r="E680" s="33">
        <f>E681</f>
        <v>0</v>
      </c>
      <c r="F680" s="33">
        <f>F681</f>
        <v>0</v>
      </c>
      <c r="G680" s="10">
        <f t="shared" si="48"/>
        <v>0</v>
      </c>
      <c r="H680" s="10">
        <f t="shared" si="49"/>
        <v>145300000</v>
      </c>
      <c r="I680" s="11">
        <f t="shared" si="50"/>
        <v>0</v>
      </c>
    </row>
    <row r="681" spans="1:10" x14ac:dyDescent="0.25">
      <c r="A681" s="31">
        <v>523111</v>
      </c>
      <c r="B681" s="32" t="s">
        <v>144</v>
      </c>
      <c r="C681" s="33">
        <f>SUM(C682:C684)</f>
        <v>145300000</v>
      </c>
      <c r="E681" s="33">
        <f>SUM(E682:E684)</f>
        <v>0</v>
      </c>
      <c r="F681" s="33">
        <f>SUM(F682:F684)</f>
        <v>0</v>
      </c>
      <c r="G681" s="10">
        <f t="shared" si="48"/>
        <v>0</v>
      </c>
      <c r="H681" s="10">
        <f t="shared" si="49"/>
        <v>145300000</v>
      </c>
      <c r="I681" s="11">
        <f t="shared" si="50"/>
        <v>0</v>
      </c>
    </row>
    <row r="682" spans="1:10" x14ac:dyDescent="0.25">
      <c r="A682" s="31"/>
      <c r="B682" s="32" t="s">
        <v>376</v>
      </c>
      <c r="C682" s="33">
        <v>88900000</v>
      </c>
      <c r="E682" s="33">
        <v>0</v>
      </c>
      <c r="F682" s="33">
        <v>0</v>
      </c>
      <c r="G682" s="10">
        <f t="shared" si="48"/>
        <v>0</v>
      </c>
      <c r="H682" s="10">
        <f t="shared" si="49"/>
        <v>88900000</v>
      </c>
      <c r="I682" s="11">
        <f t="shared" si="50"/>
        <v>0</v>
      </c>
    </row>
    <row r="683" spans="1:10" s="7" customFormat="1" x14ac:dyDescent="0.25">
      <c r="A683" s="31"/>
      <c r="B683" s="32" t="s">
        <v>421</v>
      </c>
      <c r="C683" s="33">
        <v>27000000</v>
      </c>
      <c r="D683" s="1"/>
      <c r="E683" s="33">
        <v>0</v>
      </c>
      <c r="F683" s="33">
        <v>0</v>
      </c>
      <c r="G683" s="10">
        <f t="shared" si="48"/>
        <v>0</v>
      </c>
      <c r="H683" s="10">
        <f t="shared" si="49"/>
        <v>27000000</v>
      </c>
      <c r="I683" s="11">
        <f t="shared" si="50"/>
        <v>0</v>
      </c>
      <c r="J683" s="16"/>
    </row>
    <row r="684" spans="1:10" x14ac:dyDescent="0.25">
      <c r="A684" s="31"/>
      <c r="B684" s="32" t="s">
        <v>451</v>
      </c>
      <c r="C684" s="33">
        <v>29400000</v>
      </c>
      <c r="E684" s="33">
        <v>0</v>
      </c>
      <c r="F684" s="33">
        <v>0</v>
      </c>
      <c r="G684" s="10">
        <f t="shared" si="48"/>
        <v>0</v>
      </c>
      <c r="H684" s="10">
        <f t="shared" si="49"/>
        <v>29400000</v>
      </c>
      <c r="I684" s="11">
        <f t="shared" si="50"/>
        <v>0</v>
      </c>
    </row>
    <row r="685" spans="1:10" x14ac:dyDescent="0.25">
      <c r="A685" s="31" t="s">
        <v>269</v>
      </c>
      <c r="B685" s="32" t="s">
        <v>145</v>
      </c>
      <c r="C685" s="33">
        <f>C686</f>
        <v>146520000</v>
      </c>
      <c r="E685" s="33">
        <f>E686</f>
        <v>10573363</v>
      </c>
      <c r="F685" s="33">
        <f>F686</f>
        <v>0</v>
      </c>
      <c r="G685" s="10">
        <f t="shared" si="48"/>
        <v>10573363</v>
      </c>
      <c r="H685" s="10">
        <f t="shared" si="49"/>
        <v>135946637</v>
      </c>
      <c r="I685" s="11">
        <f t="shared" si="50"/>
        <v>7.2163274638274641E-2</v>
      </c>
    </row>
    <row r="686" spans="1:10" x14ac:dyDescent="0.25">
      <c r="A686" s="31">
        <v>523121</v>
      </c>
      <c r="B686" s="32" t="s">
        <v>146</v>
      </c>
      <c r="C686" s="33">
        <f>SUM(C687:C688)</f>
        <v>146520000</v>
      </c>
      <c r="E686" s="33">
        <f>SUM(E687:E688)</f>
        <v>10573363</v>
      </c>
      <c r="F686" s="33">
        <f>SUM(F687:F688)</f>
        <v>0</v>
      </c>
      <c r="G686" s="10">
        <f t="shared" si="48"/>
        <v>10573363</v>
      </c>
      <c r="H686" s="10">
        <f t="shared" si="49"/>
        <v>135946637</v>
      </c>
      <c r="I686" s="11">
        <f t="shared" si="50"/>
        <v>7.2163274638274641E-2</v>
      </c>
    </row>
    <row r="687" spans="1:10" x14ac:dyDescent="0.25">
      <c r="A687" s="31"/>
      <c r="B687" s="32" t="s">
        <v>377</v>
      </c>
      <c r="C687" s="33">
        <v>15720000</v>
      </c>
      <c r="E687" s="33">
        <v>420000</v>
      </c>
      <c r="F687" s="33">
        <v>0</v>
      </c>
      <c r="G687" s="10">
        <f t="shared" si="48"/>
        <v>420000</v>
      </c>
      <c r="H687" s="10">
        <f t="shared" si="49"/>
        <v>15300000</v>
      </c>
      <c r="I687" s="11">
        <f t="shared" si="50"/>
        <v>2.6717557251908396E-2</v>
      </c>
    </row>
    <row r="688" spans="1:10" x14ac:dyDescent="0.25">
      <c r="A688" s="31"/>
      <c r="B688" s="32" t="s">
        <v>422</v>
      </c>
      <c r="C688" s="33">
        <v>130800000</v>
      </c>
      <c r="E688" s="33">
        <f>2963500+4035000+1644863+950000+300000+260000</f>
        <v>10153363</v>
      </c>
      <c r="F688" s="33">
        <v>0</v>
      </c>
      <c r="G688" s="10">
        <f t="shared" si="48"/>
        <v>10153363</v>
      </c>
      <c r="H688" s="10">
        <f t="shared" si="49"/>
        <v>120646637</v>
      </c>
      <c r="I688" s="11">
        <f t="shared" si="50"/>
        <v>7.7625099388379207E-2</v>
      </c>
    </row>
    <row r="689" spans="1:9" x14ac:dyDescent="0.25">
      <c r="A689" s="31" t="s">
        <v>270</v>
      </c>
      <c r="B689" s="32" t="s">
        <v>147</v>
      </c>
      <c r="C689" s="33">
        <f>C690</f>
        <v>42005000</v>
      </c>
      <c r="E689" s="33">
        <f>E690</f>
        <v>1584000</v>
      </c>
      <c r="F689" s="33">
        <f>F690</f>
        <v>0</v>
      </c>
      <c r="G689" s="10">
        <f t="shared" si="48"/>
        <v>1584000</v>
      </c>
      <c r="H689" s="10">
        <f t="shared" si="49"/>
        <v>40421000</v>
      </c>
      <c r="I689" s="11">
        <f t="shared" si="50"/>
        <v>3.7709796452803236E-2</v>
      </c>
    </row>
    <row r="690" spans="1:9" x14ac:dyDescent="0.25">
      <c r="A690" s="31">
        <v>523121</v>
      </c>
      <c r="B690" s="32" t="s">
        <v>146</v>
      </c>
      <c r="C690" s="33">
        <f>SUM(C691:C694)</f>
        <v>42005000</v>
      </c>
      <c r="E690" s="33">
        <f>SUM(E691:E694)</f>
        <v>1584000</v>
      </c>
      <c r="F690" s="33">
        <f>SUM(F691:F694)</f>
        <v>0</v>
      </c>
      <c r="G690" s="10">
        <f t="shared" si="48"/>
        <v>1584000</v>
      </c>
      <c r="H690" s="10">
        <f t="shared" si="49"/>
        <v>40421000</v>
      </c>
      <c r="I690" s="11">
        <f t="shared" si="50"/>
        <v>3.7709796452803236E-2</v>
      </c>
    </row>
    <row r="691" spans="1:9" x14ac:dyDescent="0.25">
      <c r="A691" s="31"/>
      <c r="B691" s="32" t="s">
        <v>378</v>
      </c>
      <c r="C691" s="33">
        <v>3280000</v>
      </c>
      <c r="E691" s="33">
        <v>0</v>
      </c>
      <c r="F691" s="33">
        <v>0</v>
      </c>
      <c r="G691" s="10">
        <f t="shared" si="48"/>
        <v>0</v>
      </c>
      <c r="H691" s="10">
        <f t="shared" si="49"/>
        <v>3280000</v>
      </c>
      <c r="I691" s="11">
        <f t="shared" si="50"/>
        <v>0</v>
      </c>
    </row>
    <row r="692" spans="1:9" x14ac:dyDescent="0.25">
      <c r="A692" s="31"/>
      <c r="B692" s="32" t="s">
        <v>423</v>
      </c>
      <c r="C692" s="33">
        <v>22050000</v>
      </c>
      <c r="E692" s="33">
        <v>0</v>
      </c>
      <c r="F692" s="33">
        <v>0</v>
      </c>
      <c r="G692" s="10">
        <f t="shared" si="48"/>
        <v>0</v>
      </c>
      <c r="H692" s="10">
        <f t="shared" si="49"/>
        <v>22050000</v>
      </c>
      <c r="I692" s="11">
        <f t="shared" si="50"/>
        <v>0</v>
      </c>
    </row>
    <row r="693" spans="1:9" x14ac:dyDescent="0.25">
      <c r="A693" s="31"/>
      <c r="B693" s="32" t="s">
        <v>452</v>
      </c>
      <c r="C693" s="33">
        <v>4675000</v>
      </c>
      <c r="E693" s="33">
        <v>0</v>
      </c>
      <c r="F693" s="33">
        <v>0</v>
      </c>
      <c r="G693" s="10">
        <f t="shared" si="48"/>
        <v>0</v>
      </c>
      <c r="H693" s="10">
        <f t="shared" si="49"/>
        <v>4675000</v>
      </c>
      <c r="I693" s="11">
        <f t="shared" si="50"/>
        <v>0</v>
      </c>
    </row>
    <row r="694" spans="1:9" x14ac:dyDescent="0.25">
      <c r="A694" s="31"/>
      <c r="B694" s="32" t="s">
        <v>469</v>
      </c>
      <c r="C694" s="33">
        <v>12000000</v>
      </c>
      <c r="E694" s="33">
        <v>1584000</v>
      </c>
      <c r="F694" s="33">
        <v>0</v>
      </c>
      <c r="G694" s="10">
        <f t="shared" si="48"/>
        <v>1584000</v>
      </c>
      <c r="H694" s="10">
        <f t="shared" si="49"/>
        <v>10416000</v>
      </c>
      <c r="I694" s="11">
        <f t="shared" si="50"/>
        <v>0.13200000000000001</v>
      </c>
    </row>
    <row r="695" spans="1:9" x14ac:dyDescent="0.25">
      <c r="A695" s="31" t="s">
        <v>271</v>
      </c>
      <c r="B695" s="32" t="s">
        <v>148</v>
      </c>
      <c r="C695" s="33">
        <f>C696+C698+C700</f>
        <v>35359000</v>
      </c>
      <c r="E695" s="33">
        <f>SUM(E696+E698+E700)</f>
        <v>16126000</v>
      </c>
      <c r="F695" s="33">
        <f>SUM(F696+F698+F700)</f>
        <v>0</v>
      </c>
      <c r="G695" s="10">
        <f t="shared" si="48"/>
        <v>16126000</v>
      </c>
      <c r="H695" s="10">
        <f t="shared" si="49"/>
        <v>19233000</v>
      </c>
      <c r="I695" s="11">
        <f t="shared" si="50"/>
        <v>0.45606493396306458</v>
      </c>
    </row>
    <row r="696" spans="1:9" x14ac:dyDescent="0.25">
      <c r="A696" s="31">
        <v>523123</v>
      </c>
      <c r="B696" s="32" t="s">
        <v>149</v>
      </c>
      <c r="C696" s="33">
        <f>C697</f>
        <v>10000000</v>
      </c>
      <c r="E696" s="33">
        <f>E697</f>
        <v>1900000</v>
      </c>
      <c r="F696" s="33">
        <f>F697</f>
        <v>0</v>
      </c>
      <c r="G696" s="10">
        <f t="shared" si="48"/>
        <v>1900000</v>
      </c>
      <c r="H696" s="10">
        <f t="shared" si="49"/>
        <v>8100000</v>
      </c>
      <c r="I696" s="11">
        <f t="shared" si="50"/>
        <v>0.19</v>
      </c>
    </row>
    <row r="697" spans="1:9" x14ac:dyDescent="0.25">
      <c r="A697" s="31"/>
      <c r="B697" s="32" t="s">
        <v>379</v>
      </c>
      <c r="C697" s="33">
        <v>10000000</v>
      </c>
      <c r="E697" s="33">
        <v>1900000</v>
      </c>
      <c r="F697" s="33">
        <v>0</v>
      </c>
      <c r="G697" s="10">
        <f t="shared" si="48"/>
        <v>1900000</v>
      </c>
      <c r="H697" s="10">
        <f t="shared" si="49"/>
        <v>8100000</v>
      </c>
      <c r="I697" s="11">
        <f t="shared" si="50"/>
        <v>0.19</v>
      </c>
    </row>
    <row r="698" spans="1:9" x14ac:dyDescent="0.25">
      <c r="A698" s="31">
        <v>523133</v>
      </c>
      <c r="B698" s="32" t="s">
        <v>150</v>
      </c>
      <c r="C698" s="33">
        <f>C699</f>
        <v>17000000</v>
      </c>
      <c r="E698" s="33">
        <f>E699</f>
        <v>14226000</v>
      </c>
      <c r="F698" s="33">
        <f>F699</f>
        <v>0</v>
      </c>
      <c r="G698" s="10">
        <f t="shared" si="48"/>
        <v>14226000</v>
      </c>
      <c r="H698" s="10">
        <f t="shared" si="49"/>
        <v>2774000</v>
      </c>
      <c r="I698" s="11">
        <f t="shared" si="50"/>
        <v>0.83682352941176474</v>
      </c>
    </row>
    <row r="699" spans="1:9" x14ac:dyDescent="0.25">
      <c r="A699" s="31"/>
      <c r="B699" s="32" t="s">
        <v>380</v>
      </c>
      <c r="C699" s="33">
        <v>17000000</v>
      </c>
      <c r="E699" s="33">
        <v>14226000</v>
      </c>
      <c r="F699" s="33">
        <v>0</v>
      </c>
      <c r="G699" s="10">
        <f t="shared" si="48"/>
        <v>14226000</v>
      </c>
      <c r="H699" s="10">
        <f t="shared" si="49"/>
        <v>2774000</v>
      </c>
      <c r="I699" s="11">
        <f t="shared" si="50"/>
        <v>0.83682352941176474</v>
      </c>
    </row>
    <row r="700" spans="1:9" x14ac:dyDescent="0.25">
      <c r="A700" s="31">
        <v>523199</v>
      </c>
      <c r="B700" s="32" t="s">
        <v>151</v>
      </c>
      <c r="C700" s="33">
        <f>SUM(C701:C702)</f>
        <v>8359000</v>
      </c>
      <c r="E700" s="33">
        <f>SUM(E701:E702)</f>
        <v>0</v>
      </c>
      <c r="F700" s="33">
        <f>SUM(F701:F702)</f>
        <v>0</v>
      </c>
      <c r="G700" s="10">
        <f t="shared" si="48"/>
        <v>0</v>
      </c>
      <c r="H700" s="10">
        <f t="shared" si="49"/>
        <v>8359000</v>
      </c>
      <c r="I700" s="11">
        <f t="shared" si="50"/>
        <v>0</v>
      </c>
    </row>
    <row r="701" spans="1:9" x14ac:dyDescent="0.25">
      <c r="A701" s="31"/>
      <c r="B701" s="32" t="s">
        <v>381</v>
      </c>
      <c r="C701" s="33">
        <v>6859000</v>
      </c>
      <c r="E701" s="33">
        <v>0</v>
      </c>
      <c r="F701" s="33">
        <v>0</v>
      </c>
      <c r="G701" s="10">
        <f t="shared" si="48"/>
        <v>0</v>
      </c>
      <c r="H701" s="10">
        <f t="shared" si="49"/>
        <v>6859000</v>
      </c>
      <c r="I701" s="11">
        <f t="shared" si="50"/>
        <v>0</v>
      </c>
    </row>
    <row r="702" spans="1:9" x14ac:dyDescent="0.25">
      <c r="A702" s="31"/>
      <c r="B702" s="32" t="s">
        <v>424</v>
      </c>
      <c r="C702" s="33">
        <v>1500000</v>
      </c>
      <c r="E702" s="33">
        <v>0</v>
      </c>
      <c r="F702" s="33">
        <v>0</v>
      </c>
      <c r="G702" s="10">
        <f t="shared" si="48"/>
        <v>0</v>
      </c>
      <c r="H702" s="10">
        <f t="shared" si="49"/>
        <v>1500000</v>
      </c>
      <c r="I702" s="11">
        <f t="shared" si="50"/>
        <v>0</v>
      </c>
    </row>
    <row r="703" spans="1:9" x14ac:dyDescent="0.25">
      <c r="A703" s="31" t="s">
        <v>272</v>
      </c>
      <c r="B703" s="32" t="s">
        <v>152</v>
      </c>
      <c r="C703" s="33">
        <v>76320000</v>
      </c>
      <c r="E703" s="33">
        <f>E704</f>
        <v>0</v>
      </c>
      <c r="F703" s="33">
        <f>F704</f>
        <v>0</v>
      </c>
      <c r="G703" s="10">
        <f t="shared" si="48"/>
        <v>0</v>
      </c>
      <c r="H703" s="10">
        <f t="shared" si="49"/>
        <v>76320000</v>
      </c>
      <c r="I703" s="11">
        <f t="shared" si="50"/>
        <v>0</v>
      </c>
    </row>
    <row r="704" spans="1:9" x14ac:dyDescent="0.25">
      <c r="A704" s="31">
        <v>521115</v>
      </c>
      <c r="B704" s="32" t="s">
        <v>153</v>
      </c>
      <c r="C704" s="33">
        <f>SUM(C705:C708)</f>
        <v>76320000</v>
      </c>
      <c r="E704" s="33">
        <f>SUM(E705:E708)</f>
        <v>0</v>
      </c>
      <c r="F704" s="33">
        <f>SUM(F705:F708)</f>
        <v>0</v>
      </c>
      <c r="G704" s="10">
        <f t="shared" si="48"/>
        <v>0</v>
      </c>
      <c r="H704" s="10">
        <f t="shared" si="49"/>
        <v>76320000</v>
      </c>
      <c r="I704" s="11">
        <f t="shared" si="50"/>
        <v>0</v>
      </c>
    </row>
    <row r="705" spans="1:9" x14ac:dyDescent="0.25">
      <c r="A705" s="31"/>
      <c r="B705" s="32" t="s">
        <v>382</v>
      </c>
      <c r="C705" s="33">
        <v>31080000</v>
      </c>
      <c r="E705" s="33">
        <v>0</v>
      </c>
      <c r="F705" s="33">
        <v>0</v>
      </c>
      <c r="G705" s="10">
        <f t="shared" si="48"/>
        <v>0</v>
      </c>
      <c r="H705" s="10">
        <f t="shared" si="49"/>
        <v>31080000</v>
      </c>
      <c r="I705" s="11">
        <f t="shared" si="50"/>
        <v>0</v>
      </c>
    </row>
    <row r="706" spans="1:9" x14ac:dyDescent="0.25">
      <c r="A706" s="31"/>
      <c r="B706" s="32" t="s">
        <v>425</v>
      </c>
      <c r="C706" s="33">
        <v>11880000</v>
      </c>
      <c r="E706" s="33">
        <v>0</v>
      </c>
      <c r="F706" s="33">
        <v>0</v>
      </c>
      <c r="G706" s="10">
        <f t="shared" si="48"/>
        <v>0</v>
      </c>
      <c r="H706" s="10">
        <f t="shared" si="49"/>
        <v>11880000</v>
      </c>
      <c r="I706" s="11">
        <f t="shared" si="50"/>
        <v>0</v>
      </c>
    </row>
    <row r="707" spans="1:9" x14ac:dyDescent="0.25">
      <c r="A707" s="31"/>
      <c r="B707" s="32" t="s">
        <v>453</v>
      </c>
      <c r="C707" s="33">
        <v>10320000</v>
      </c>
      <c r="E707" s="33">
        <v>0</v>
      </c>
      <c r="F707" s="33">
        <v>0</v>
      </c>
      <c r="G707" s="10">
        <f t="shared" si="48"/>
        <v>0</v>
      </c>
      <c r="H707" s="10">
        <f t="shared" si="49"/>
        <v>10320000</v>
      </c>
      <c r="I707" s="11">
        <f t="shared" si="50"/>
        <v>0</v>
      </c>
    </row>
    <row r="708" spans="1:9" x14ac:dyDescent="0.25">
      <c r="A708" s="31"/>
      <c r="B708" s="32" t="s">
        <v>470</v>
      </c>
      <c r="C708" s="33">
        <v>23040000</v>
      </c>
      <c r="E708" s="33">
        <v>0</v>
      </c>
      <c r="F708" s="33">
        <v>0</v>
      </c>
      <c r="G708" s="10">
        <f t="shared" si="48"/>
        <v>0</v>
      </c>
      <c r="H708" s="10">
        <f t="shared" si="49"/>
        <v>23040000</v>
      </c>
      <c r="I708" s="11">
        <f t="shared" si="50"/>
        <v>0</v>
      </c>
    </row>
    <row r="709" spans="1:9" x14ac:dyDescent="0.25">
      <c r="A709" s="31" t="s">
        <v>273</v>
      </c>
      <c r="B709" s="32" t="s">
        <v>274</v>
      </c>
      <c r="C709" s="33">
        <f>C710</f>
        <v>8160000</v>
      </c>
      <c r="E709" s="33">
        <v>0</v>
      </c>
      <c r="F709" s="33">
        <v>0</v>
      </c>
      <c r="G709" s="10">
        <f t="shared" si="48"/>
        <v>0</v>
      </c>
      <c r="H709" s="10">
        <f t="shared" si="49"/>
        <v>8160000</v>
      </c>
      <c r="I709" s="11">
        <f t="shared" si="50"/>
        <v>0</v>
      </c>
    </row>
    <row r="710" spans="1:9" x14ac:dyDescent="0.25">
      <c r="A710" s="31">
        <v>521115</v>
      </c>
      <c r="B710" s="32" t="s">
        <v>153</v>
      </c>
      <c r="C710" s="33">
        <f>C711</f>
        <v>8160000</v>
      </c>
      <c r="E710" s="33">
        <f>E711</f>
        <v>0</v>
      </c>
      <c r="F710" s="33">
        <f>F711</f>
        <v>0</v>
      </c>
      <c r="G710" s="10">
        <f t="shared" si="48"/>
        <v>0</v>
      </c>
      <c r="H710" s="10">
        <f t="shared" si="49"/>
        <v>8160000</v>
      </c>
      <c r="I710" s="11">
        <f t="shared" si="50"/>
        <v>0</v>
      </c>
    </row>
    <row r="711" spans="1:9" x14ac:dyDescent="0.25">
      <c r="A711" s="31"/>
      <c r="B711" s="32" t="s">
        <v>383</v>
      </c>
      <c r="C711" s="33">
        <v>8160000</v>
      </c>
      <c r="E711" s="33">
        <v>0</v>
      </c>
      <c r="F711" s="33">
        <v>0</v>
      </c>
      <c r="G711" s="10">
        <f t="shared" si="48"/>
        <v>0</v>
      </c>
      <c r="H711" s="10">
        <f t="shared" si="49"/>
        <v>8160000</v>
      </c>
      <c r="I711" s="11">
        <f t="shared" si="50"/>
        <v>0</v>
      </c>
    </row>
    <row r="712" spans="1:9" x14ac:dyDescent="0.25">
      <c r="A712" s="31" t="s">
        <v>275</v>
      </c>
      <c r="B712" s="32" t="s">
        <v>276</v>
      </c>
      <c r="C712" s="33">
        <f>C713</f>
        <v>7200000</v>
      </c>
      <c r="E712" s="33">
        <v>0</v>
      </c>
      <c r="F712" s="33">
        <v>0</v>
      </c>
      <c r="G712" s="10">
        <f t="shared" si="48"/>
        <v>0</v>
      </c>
      <c r="H712" s="10">
        <f t="shared" si="49"/>
        <v>7200000</v>
      </c>
      <c r="I712" s="11">
        <f t="shared" si="50"/>
        <v>0</v>
      </c>
    </row>
    <row r="713" spans="1:9" x14ac:dyDescent="0.25">
      <c r="A713" s="31">
        <v>521115</v>
      </c>
      <c r="B713" s="32" t="s">
        <v>153</v>
      </c>
      <c r="C713" s="33">
        <f>SUM(C714:C715)</f>
        <v>7200000</v>
      </c>
      <c r="E713" s="33">
        <f>SUM(E714:E715)</f>
        <v>0</v>
      </c>
      <c r="F713" s="33">
        <f>SUM(F714:F715)</f>
        <v>0</v>
      </c>
      <c r="G713" s="10">
        <f t="shared" si="48"/>
        <v>0</v>
      </c>
      <c r="H713" s="10">
        <f t="shared" si="49"/>
        <v>7200000</v>
      </c>
      <c r="I713" s="11">
        <f t="shared" si="50"/>
        <v>0</v>
      </c>
    </row>
    <row r="714" spans="1:9" x14ac:dyDescent="0.25">
      <c r="A714" s="31"/>
      <c r="B714" s="32" t="s">
        <v>384</v>
      </c>
      <c r="C714" s="33">
        <v>3600000</v>
      </c>
      <c r="E714" s="33">
        <v>0</v>
      </c>
      <c r="F714" s="33">
        <v>0</v>
      </c>
      <c r="G714" s="10">
        <f t="shared" si="48"/>
        <v>0</v>
      </c>
      <c r="H714" s="10">
        <f t="shared" si="49"/>
        <v>3600000</v>
      </c>
      <c r="I714" s="11">
        <f t="shared" si="50"/>
        <v>0</v>
      </c>
    </row>
    <row r="715" spans="1:9" x14ac:dyDescent="0.25">
      <c r="A715" s="31"/>
      <c r="B715" s="32" t="s">
        <v>426</v>
      </c>
      <c r="C715" s="33">
        <v>3600000</v>
      </c>
      <c r="E715" s="33">
        <v>0</v>
      </c>
      <c r="F715" s="33">
        <v>0</v>
      </c>
      <c r="G715" s="10">
        <f t="shared" si="48"/>
        <v>0</v>
      </c>
      <c r="H715" s="10">
        <f t="shared" si="49"/>
        <v>3600000</v>
      </c>
      <c r="I715" s="11">
        <f t="shared" si="50"/>
        <v>0</v>
      </c>
    </row>
    <row r="716" spans="1:9" x14ac:dyDescent="0.25">
      <c r="A716" s="31" t="s">
        <v>277</v>
      </c>
      <c r="B716" s="32" t="s">
        <v>278</v>
      </c>
      <c r="C716" s="33">
        <v>15000000</v>
      </c>
      <c r="E716" s="33">
        <v>0</v>
      </c>
      <c r="F716" s="33">
        <v>0</v>
      </c>
      <c r="G716" s="10">
        <f t="shared" si="48"/>
        <v>0</v>
      </c>
      <c r="H716" s="10">
        <f t="shared" si="49"/>
        <v>15000000</v>
      </c>
      <c r="I716" s="11">
        <f t="shared" si="50"/>
        <v>0</v>
      </c>
    </row>
    <row r="717" spans="1:9" x14ac:dyDescent="0.25">
      <c r="A717" s="31">
        <v>521115</v>
      </c>
      <c r="B717" s="32" t="s">
        <v>153</v>
      </c>
      <c r="C717" s="33">
        <f>SUM(C718:C721)</f>
        <v>15000000</v>
      </c>
      <c r="E717" s="33">
        <f>SUM(E718:E721)</f>
        <v>0</v>
      </c>
      <c r="F717" s="33">
        <f>SUM(F718:F721)</f>
        <v>0</v>
      </c>
      <c r="G717" s="10">
        <f t="shared" si="48"/>
        <v>0</v>
      </c>
      <c r="H717" s="10">
        <f t="shared" si="49"/>
        <v>15000000</v>
      </c>
      <c r="I717" s="11">
        <f t="shared" si="50"/>
        <v>0</v>
      </c>
    </row>
    <row r="718" spans="1:9" x14ac:dyDescent="0.25">
      <c r="A718" s="31"/>
      <c r="B718" s="32" t="s">
        <v>385</v>
      </c>
      <c r="C718" s="33">
        <v>3600000</v>
      </c>
      <c r="E718" s="33">
        <v>0</v>
      </c>
      <c r="F718" s="33">
        <v>0</v>
      </c>
      <c r="G718" s="10">
        <f t="shared" si="48"/>
        <v>0</v>
      </c>
      <c r="H718" s="10">
        <f t="shared" si="49"/>
        <v>3600000</v>
      </c>
      <c r="I718" s="11">
        <f t="shared" si="50"/>
        <v>0</v>
      </c>
    </row>
    <row r="719" spans="1:9" x14ac:dyDescent="0.25">
      <c r="A719" s="31"/>
      <c r="B719" s="32" t="s">
        <v>427</v>
      </c>
      <c r="C719" s="33">
        <v>3000000</v>
      </c>
      <c r="E719" s="33">
        <v>0</v>
      </c>
      <c r="F719" s="33">
        <v>0</v>
      </c>
      <c r="G719" s="10">
        <f t="shared" si="48"/>
        <v>0</v>
      </c>
      <c r="H719" s="10">
        <f t="shared" si="49"/>
        <v>3000000</v>
      </c>
      <c r="I719" s="11">
        <f t="shared" si="50"/>
        <v>0</v>
      </c>
    </row>
    <row r="720" spans="1:9" x14ac:dyDescent="0.25">
      <c r="A720" s="31"/>
      <c r="B720" s="32" t="s">
        <v>454</v>
      </c>
      <c r="C720" s="33">
        <v>4800000</v>
      </c>
      <c r="E720" s="33">
        <v>0</v>
      </c>
      <c r="F720" s="33">
        <v>0</v>
      </c>
      <c r="G720" s="10">
        <f t="shared" si="48"/>
        <v>0</v>
      </c>
      <c r="H720" s="10">
        <f t="shared" si="49"/>
        <v>4800000</v>
      </c>
      <c r="I720" s="11">
        <f t="shared" si="50"/>
        <v>0</v>
      </c>
    </row>
    <row r="721" spans="1:9" x14ac:dyDescent="0.25">
      <c r="A721" s="31"/>
      <c r="B721" s="32" t="s">
        <v>471</v>
      </c>
      <c r="C721" s="33">
        <v>3600000</v>
      </c>
      <c r="E721" s="33">
        <v>0</v>
      </c>
      <c r="F721" s="33">
        <v>0</v>
      </c>
      <c r="G721" s="10">
        <f t="shared" si="48"/>
        <v>0</v>
      </c>
      <c r="H721" s="10">
        <f t="shared" si="49"/>
        <v>3600000</v>
      </c>
      <c r="I721" s="11">
        <f t="shared" si="50"/>
        <v>0</v>
      </c>
    </row>
    <row r="722" spans="1:9" x14ac:dyDescent="0.25">
      <c r="A722" s="31" t="s">
        <v>162</v>
      </c>
      <c r="B722" s="32" t="s">
        <v>154</v>
      </c>
      <c r="C722" s="33">
        <f>C723</f>
        <v>29250000</v>
      </c>
      <c r="E722" s="33">
        <v>0</v>
      </c>
      <c r="F722" s="33">
        <v>0</v>
      </c>
      <c r="G722" s="10">
        <f t="shared" si="48"/>
        <v>0</v>
      </c>
      <c r="H722" s="10">
        <f t="shared" si="49"/>
        <v>29250000</v>
      </c>
      <c r="I722" s="11">
        <f t="shared" si="50"/>
        <v>0</v>
      </c>
    </row>
    <row r="723" spans="1:9" x14ac:dyDescent="0.25">
      <c r="A723" s="31">
        <v>521119</v>
      </c>
      <c r="B723" s="32" t="s">
        <v>12</v>
      </c>
      <c r="C723" s="33">
        <f>C724</f>
        <v>29250000</v>
      </c>
      <c r="E723" s="33">
        <f>E724</f>
        <v>0</v>
      </c>
      <c r="F723" s="33">
        <f>F724</f>
        <v>0</v>
      </c>
      <c r="G723" s="10">
        <f t="shared" si="48"/>
        <v>0</v>
      </c>
      <c r="H723" s="10">
        <f t="shared" si="49"/>
        <v>29250000</v>
      </c>
      <c r="I723" s="11">
        <f t="shared" si="50"/>
        <v>0</v>
      </c>
    </row>
    <row r="724" spans="1:9" x14ac:dyDescent="0.25">
      <c r="A724" s="31"/>
      <c r="B724" s="32" t="s">
        <v>386</v>
      </c>
      <c r="C724" s="33">
        <v>29250000</v>
      </c>
      <c r="E724" s="33">
        <v>0</v>
      </c>
      <c r="F724" s="33">
        <v>0</v>
      </c>
      <c r="G724" s="10">
        <f t="shared" si="48"/>
        <v>0</v>
      </c>
      <c r="H724" s="10">
        <f t="shared" si="49"/>
        <v>29250000</v>
      </c>
      <c r="I724" s="11">
        <f t="shared" si="50"/>
        <v>0</v>
      </c>
    </row>
    <row r="725" spans="1:9" x14ac:dyDescent="0.25">
      <c r="A725" s="31" t="s">
        <v>161</v>
      </c>
      <c r="B725" s="32" t="s">
        <v>155</v>
      </c>
      <c r="C725" s="33">
        <f>C726+C728+C730</f>
        <v>265000000</v>
      </c>
      <c r="E725" s="33">
        <f>E726+E728+E730</f>
        <v>0</v>
      </c>
      <c r="F725" s="33">
        <f>F726+F728+F730</f>
        <v>0</v>
      </c>
      <c r="G725" s="10">
        <f t="shared" si="48"/>
        <v>0</v>
      </c>
      <c r="H725" s="10">
        <f t="shared" si="49"/>
        <v>265000000</v>
      </c>
      <c r="I725" s="11">
        <f t="shared" si="50"/>
        <v>0</v>
      </c>
    </row>
    <row r="726" spans="1:9" x14ac:dyDescent="0.25">
      <c r="A726" s="31">
        <v>524111</v>
      </c>
      <c r="B726" s="32" t="s">
        <v>156</v>
      </c>
      <c r="C726" s="33">
        <f>C727</f>
        <v>250000000</v>
      </c>
      <c r="E726" s="33">
        <f>E727</f>
        <v>0</v>
      </c>
      <c r="F726" s="33">
        <f>F727</f>
        <v>0</v>
      </c>
      <c r="G726" s="10">
        <f t="shared" si="48"/>
        <v>0</v>
      </c>
      <c r="H726" s="10">
        <f t="shared" si="49"/>
        <v>250000000</v>
      </c>
      <c r="I726" s="11">
        <f t="shared" si="50"/>
        <v>0</v>
      </c>
    </row>
    <row r="727" spans="1:9" x14ac:dyDescent="0.25">
      <c r="A727" s="31"/>
      <c r="B727" s="32" t="s">
        <v>387</v>
      </c>
      <c r="C727" s="33">
        <v>250000000</v>
      </c>
      <c r="E727" s="33">
        <v>0</v>
      </c>
      <c r="F727" s="33">
        <v>0</v>
      </c>
      <c r="G727" s="10">
        <f t="shared" si="48"/>
        <v>0</v>
      </c>
      <c r="H727" s="10">
        <f t="shared" si="49"/>
        <v>250000000</v>
      </c>
      <c r="I727" s="11">
        <f t="shared" si="50"/>
        <v>0</v>
      </c>
    </row>
    <row r="728" spans="1:9" x14ac:dyDescent="0.25">
      <c r="A728" s="31">
        <v>524113</v>
      </c>
      <c r="B728" s="32" t="s">
        <v>38</v>
      </c>
      <c r="C728" s="33">
        <f>C729</f>
        <v>10000000</v>
      </c>
      <c r="E728" s="33">
        <f>E729</f>
        <v>0</v>
      </c>
      <c r="F728" s="33">
        <f>F729</f>
        <v>0</v>
      </c>
      <c r="G728" s="10">
        <f t="shared" si="48"/>
        <v>0</v>
      </c>
      <c r="H728" s="10">
        <f t="shared" si="49"/>
        <v>10000000</v>
      </c>
      <c r="I728" s="11">
        <f t="shared" si="50"/>
        <v>0</v>
      </c>
    </row>
    <row r="729" spans="1:9" x14ac:dyDescent="0.25">
      <c r="A729" s="31"/>
      <c r="B729" s="32" t="s">
        <v>388</v>
      </c>
      <c r="C729" s="33">
        <v>10000000</v>
      </c>
      <c r="E729" s="33">
        <v>0</v>
      </c>
      <c r="F729" s="33">
        <v>0</v>
      </c>
      <c r="G729" s="10">
        <f t="shared" ref="G729:G734" si="51">SUM(D729:F729)</f>
        <v>0</v>
      </c>
      <c r="H729" s="10">
        <f t="shared" ref="H729:H734" si="52">C729-G729</f>
        <v>10000000</v>
      </c>
      <c r="I729" s="11">
        <f t="shared" ref="I729:I734" si="53">G729/C729</f>
        <v>0</v>
      </c>
    </row>
    <row r="730" spans="1:9" x14ac:dyDescent="0.25">
      <c r="A730" s="31">
        <v>524114</v>
      </c>
      <c r="B730" s="32" t="s">
        <v>103</v>
      </c>
      <c r="C730" s="33">
        <f>C731</f>
        <v>5000000</v>
      </c>
      <c r="E730" s="33">
        <f>E731</f>
        <v>0</v>
      </c>
      <c r="F730" s="33">
        <f>F731</f>
        <v>0</v>
      </c>
      <c r="G730" s="10">
        <f t="shared" si="51"/>
        <v>0</v>
      </c>
      <c r="H730" s="10">
        <f t="shared" si="52"/>
        <v>5000000</v>
      </c>
      <c r="I730" s="11">
        <f t="shared" si="53"/>
        <v>0</v>
      </c>
    </row>
    <row r="731" spans="1:9" x14ac:dyDescent="0.25">
      <c r="A731" s="31"/>
      <c r="B731" s="32" t="s">
        <v>389</v>
      </c>
      <c r="C731" s="33">
        <v>5000000</v>
      </c>
      <c r="E731" s="33">
        <v>0</v>
      </c>
      <c r="F731" s="33">
        <v>0</v>
      </c>
      <c r="G731" s="10">
        <f t="shared" si="51"/>
        <v>0</v>
      </c>
      <c r="H731" s="10">
        <f t="shared" si="52"/>
        <v>5000000</v>
      </c>
      <c r="I731" s="11">
        <f t="shared" si="53"/>
        <v>0</v>
      </c>
    </row>
    <row r="732" spans="1:9" x14ac:dyDescent="0.25">
      <c r="A732" s="31" t="s">
        <v>160</v>
      </c>
      <c r="B732" s="32" t="s">
        <v>157</v>
      </c>
      <c r="C732" s="33">
        <f>C733</f>
        <v>100000000</v>
      </c>
      <c r="E732" s="33">
        <v>0</v>
      </c>
      <c r="F732" s="33">
        <v>0</v>
      </c>
      <c r="G732" s="10">
        <f t="shared" si="51"/>
        <v>0</v>
      </c>
      <c r="H732" s="10">
        <f t="shared" si="52"/>
        <v>100000000</v>
      </c>
      <c r="I732" s="11">
        <f t="shared" si="53"/>
        <v>0</v>
      </c>
    </row>
    <row r="733" spans="1:9" x14ac:dyDescent="0.25">
      <c r="A733" s="31">
        <v>523199</v>
      </c>
      <c r="B733" s="32" t="s">
        <v>151</v>
      </c>
      <c r="C733" s="33">
        <f>C734</f>
        <v>100000000</v>
      </c>
      <c r="E733" s="33">
        <f>E734</f>
        <v>0</v>
      </c>
      <c r="F733" s="33">
        <f>F734</f>
        <v>0</v>
      </c>
      <c r="G733" s="10">
        <f t="shared" si="51"/>
        <v>0</v>
      </c>
      <c r="H733" s="10">
        <f t="shared" si="52"/>
        <v>100000000</v>
      </c>
      <c r="I733" s="11">
        <f t="shared" si="53"/>
        <v>0</v>
      </c>
    </row>
    <row r="734" spans="1:9" x14ac:dyDescent="0.25">
      <c r="A734" s="31"/>
      <c r="B734" s="9" t="s">
        <v>279</v>
      </c>
      <c r="C734" s="33">
        <v>100000000</v>
      </c>
      <c r="E734" s="33">
        <v>0</v>
      </c>
      <c r="F734" s="33">
        <v>0</v>
      </c>
      <c r="G734" s="10">
        <f t="shared" si="51"/>
        <v>0</v>
      </c>
      <c r="H734" s="10">
        <f t="shared" si="52"/>
        <v>100000000</v>
      </c>
      <c r="I734" s="11">
        <f t="shared" si="53"/>
        <v>0</v>
      </c>
    </row>
    <row r="735" spans="1:9" x14ac:dyDescent="0.25">
      <c r="D735" s="37"/>
    </row>
    <row r="736" spans="1:9" x14ac:dyDescent="0.25">
      <c r="D736" s="37"/>
    </row>
    <row r="737" spans="1:7" x14ac:dyDescent="0.25">
      <c r="A737" s="159" t="s">
        <v>529</v>
      </c>
      <c r="B737" s="159"/>
      <c r="C737" s="50"/>
      <c r="D737" s="159" t="s">
        <v>544</v>
      </c>
      <c r="E737" s="159"/>
      <c r="F737" s="159"/>
      <c r="G737" s="159"/>
    </row>
    <row r="738" spans="1:7" x14ac:dyDescent="0.25">
      <c r="A738" s="159" t="s">
        <v>530</v>
      </c>
      <c r="B738" s="159"/>
      <c r="C738" s="50"/>
      <c r="D738" s="159" t="s">
        <v>531</v>
      </c>
      <c r="E738" s="159"/>
      <c r="F738" s="159"/>
      <c r="G738" s="159"/>
    </row>
    <row r="739" spans="1:7" ht="58.5" customHeight="1" x14ac:dyDescent="0.25">
      <c r="A739" s="160" t="s">
        <v>545</v>
      </c>
      <c r="B739" s="160"/>
      <c r="C739" s="51"/>
      <c r="D739" s="160" t="s">
        <v>532</v>
      </c>
      <c r="E739" s="160"/>
      <c r="F739" s="160"/>
      <c r="G739" s="160"/>
    </row>
    <row r="740" spans="1:7" x14ac:dyDescent="0.25">
      <c r="A740" s="159" t="s">
        <v>546</v>
      </c>
      <c r="B740" s="159"/>
      <c r="C740" s="50"/>
      <c r="D740" s="159" t="s">
        <v>533</v>
      </c>
      <c r="E740" s="159"/>
      <c r="F740" s="159"/>
      <c r="G740" s="159"/>
    </row>
    <row r="741" spans="1:7" x14ac:dyDescent="0.25">
      <c r="D741" s="37"/>
    </row>
    <row r="742" spans="1:7" ht="18.75" x14ac:dyDescent="0.3">
      <c r="A742" s="164" t="s">
        <v>515</v>
      </c>
      <c r="B742" s="164"/>
      <c r="C742" s="164"/>
      <c r="D742" s="164"/>
      <c r="E742" s="164"/>
      <c r="F742" s="164"/>
      <c r="G742" s="164"/>
    </row>
    <row r="743" spans="1:7" ht="18.75" x14ac:dyDescent="0.3">
      <c r="A743" s="165" t="s">
        <v>516</v>
      </c>
      <c r="B743" s="165"/>
      <c r="C743" s="165"/>
      <c r="D743" s="165"/>
      <c r="E743" s="165"/>
      <c r="F743" s="165"/>
      <c r="G743" s="165"/>
    </row>
    <row r="744" spans="1:7" x14ac:dyDescent="0.25">
      <c r="B744" s="3"/>
      <c r="D744" s="3"/>
    </row>
    <row r="745" spans="1:7" x14ac:dyDescent="0.25">
      <c r="A745" s="38" t="s">
        <v>517</v>
      </c>
      <c r="B745" s="38" t="s">
        <v>518</v>
      </c>
      <c r="C745" s="39" t="s">
        <v>519</v>
      </c>
      <c r="D745" s="40" t="s">
        <v>520</v>
      </c>
      <c r="E745" s="166" t="s">
        <v>521</v>
      </c>
      <c r="F745" s="166"/>
      <c r="G745" s="41" t="s">
        <v>522</v>
      </c>
    </row>
    <row r="746" spans="1:7" x14ac:dyDescent="0.25">
      <c r="A746" s="9" t="s">
        <v>523</v>
      </c>
      <c r="B746" s="38" t="s">
        <v>534</v>
      </c>
      <c r="C746" s="39">
        <v>35617300</v>
      </c>
      <c r="D746" s="42">
        <v>44564</v>
      </c>
      <c r="E746" s="167" t="s">
        <v>540</v>
      </c>
      <c r="F746" s="166"/>
      <c r="G746" s="43">
        <v>44564</v>
      </c>
    </row>
    <row r="747" spans="1:7" x14ac:dyDescent="0.25">
      <c r="A747" s="9" t="s">
        <v>535</v>
      </c>
      <c r="B747" s="38" t="s">
        <v>538</v>
      </c>
      <c r="C747" s="39">
        <v>118256584</v>
      </c>
      <c r="D747" s="42">
        <v>44565</v>
      </c>
      <c r="E747" s="179" t="s">
        <v>541</v>
      </c>
      <c r="F747" s="180"/>
      <c r="G747" s="43">
        <v>44566</v>
      </c>
    </row>
    <row r="748" spans="1:7" x14ac:dyDescent="0.25">
      <c r="A748" s="9" t="s">
        <v>536</v>
      </c>
      <c r="B748" s="32" t="s">
        <v>524</v>
      </c>
      <c r="C748" s="39">
        <v>0</v>
      </c>
      <c r="D748" s="42">
        <v>44575</v>
      </c>
      <c r="E748" s="179" t="s">
        <v>542</v>
      </c>
      <c r="F748" s="180"/>
      <c r="G748" s="43">
        <v>44576</v>
      </c>
    </row>
    <row r="749" spans="1:7" x14ac:dyDescent="0.25">
      <c r="A749" s="9" t="s">
        <v>537</v>
      </c>
      <c r="B749" s="32" t="s">
        <v>539</v>
      </c>
      <c r="C749" s="39">
        <v>55429405</v>
      </c>
      <c r="D749" s="42">
        <v>44586</v>
      </c>
      <c r="E749" s="167" t="s">
        <v>543</v>
      </c>
      <c r="F749" s="166"/>
      <c r="G749" s="43">
        <v>44587</v>
      </c>
    </row>
    <row r="750" spans="1:7" x14ac:dyDescent="0.25">
      <c r="A750" s="44"/>
      <c r="B750" s="44"/>
      <c r="C750" s="45"/>
      <c r="D750" s="3"/>
    </row>
    <row r="751" spans="1:7" x14ac:dyDescent="0.25">
      <c r="A751" s="38"/>
      <c r="B751" s="46" t="s">
        <v>525</v>
      </c>
      <c r="C751" s="39">
        <f>SUM(C746:C750)</f>
        <v>209303289</v>
      </c>
      <c r="D751" s="3"/>
    </row>
    <row r="752" spans="1:7" x14ac:dyDescent="0.25">
      <c r="A752" s="38"/>
      <c r="B752" s="46" t="s">
        <v>513</v>
      </c>
      <c r="C752" s="39">
        <f>D7</f>
        <v>0</v>
      </c>
      <c r="D752" s="3"/>
    </row>
    <row r="753" spans="1:7" x14ac:dyDescent="0.25">
      <c r="A753" s="38"/>
      <c r="B753" s="46" t="s">
        <v>526</v>
      </c>
      <c r="C753" s="39">
        <f>SUM(C751:C752)</f>
        <v>209303289</v>
      </c>
      <c r="D753" s="3"/>
    </row>
    <row r="754" spans="1:7" x14ac:dyDescent="0.25">
      <c r="A754" s="38"/>
      <c r="B754" s="46" t="s">
        <v>527</v>
      </c>
      <c r="C754" s="39">
        <f>G7</f>
        <v>209303289</v>
      </c>
      <c r="D754" s="3"/>
    </row>
    <row r="755" spans="1:7" x14ac:dyDescent="0.25">
      <c r="A755" s="38"/>
      <c r="B755" s="46" t="s">
        <v>528</v>
      </c>
      <c r="C755" s="39">
        <f>C753-C754</f>
        <v>0</v>
      </c>
      <c r="D755" s="3"/>
    </row>
    <row r="756" spans="1:7" x14ac:dyDescent="0.25">
      <c r="A756" s="47"/>
      <c r="B756" s="48"/>
      <c r="C756" s="49"/>
      <c r="D756" s="3"/>
    </row>
    <row r="757" spans="1:7" x14ac:dyDescent="0.25">
      <c r="B757" s="3"/>
      <c r="D757" s="3"/>
    </row>
    <row r="758" spans="1:7" x14ac:dyDescent="0.25">
      <c r="A758" s="159" t="s">
        <v>529</v>
      </c>
      <c r="B758" s="159"/>
      <c r="C758" s="50"/>
      <c r="D758" s="159" t="s">
        <v>544</v>
      </c>
      <c r="E758" s="159"/>
      <c r="F758" s="159"/>
      <c r="G758" s="159"/>
    </row>
    <row r="759" spans="1:7" x14ac:dyDescent="0.25">
      <c r="A759" s="159" t="s">
        <v>530</v>
      </c>
      <c r="B759" s="159"/>
      <c r="C759" s="50"/>
      <c r="D759" s="159" t="s">
        <v>531</v>
      </c>
      <c r="E759" s="159"/>
      <c r="F759" s="159"/>
      <c r="G759" s="159"/>
    </row>
    <row r="760" spans="1:7" ht="58.5" customHeight="1" x14ac:dyDescent="0.25">
      <c r="A760" s="160" t="s">
        <v>545</v>
      </c>
      <c r="B760" s="160"/>
      <c r="C760" s="51"/>
      <c r="D760" s="160" t="s">
        <v>532</v>
      </c>
      <c r="E760" s="160"/>
      <c r="F760" s="160"/>
      <c r="G760" s="160"/>
    </row>
    <row r="761" spans="1:7" x14ac:dyDescent="0.25">
      <c r="A761" s="159" t="s">
        <v>546</v>
      </c>
      <c r="B761" s="159"/>
      <c r="C761" s="50"/>
      <c r="D761" s="159" t="s">
        <v>533</v>
      </c>
      <c r="E761" s="159"/>
      <c r="F761" s="159"/>
      <c r="G761" s="159"/>
    </row>
    <row r="762" spans="1:7" x14ac:dyDescent="0.25">
      <c r="D762" s="37"/>
    </row>
    <row r="763" spans="1:7" x14ac:dyDescent="0.25">
      <c r="D763" s="37"/>
    </row>
    <row r="764" spans="1:7" x14ac:dyDescent="0.25">
      <c r="D764" s="37"/>
    </row>
    <row r="765" spans="1:7" x14ac:dyDescent="0.25">
      <c r="D765" s="37"/>
    </row>
    <row r="766" spans="1:7" x14ac:dyDescent="0.25">
      <c r="D766" s="37"/>
    </row>
    <row r="767" spans="1:7" x14ac:dyDescent="0.25">
      <c r="D767" s="37"/>
    </row>
    <row r="768" spans="1:7" x14ac:dyDescent="0.25">
      <c r="D768" s="37"/>
    </row>
    <row r="769" spans="4:4" x14ac:dyDescent="0.25">
      <c r="D769" s="37"/>
    </row>
    <row r="770" spans="4:4" x14ac:dyDescent="0.25">
      <c r="D770" s="37"/>
    </row>
    <row r="771" spans="4:4" x14ac:dyDescent="0.25">
      <c r="D771" s="37"/>
    </row>
    <row r="772" spans="4:4" x14ac:dyDescent="0.25">
      <c r="D772" s="37"/>
    </row>
    <row r="773" spans="4:4" x14ac:dyDescent="0.25">
      <c r="D773" s="37"/>
    </row>
    <row r="774" spans="4:4" x14ac:dyDescent="0.25">
      <c r="D774" s="37"/>
    </row>
    <row r="775" spans="4:4" x14ac:dyDescent="0.25">
      <c r="D775" s="37"/>
    </row>
    <row r="776" spans="4:4" x14ac:dyDescent="0.25">
      <c r="D776" s="37"/>
    </row>
  </sheetData>
  <autoFilter ref="A3:I665">
    <filterColumn colId="4" showButton="0"/>
  </autoFilter>
  <mergeCells count="30">
    <mergeCell ref="E749:F749"/>
    <mergeCell ref="D3:D5"/>
    <mergeCell ref="B3:B5"/>
    <mergeCell ref="C3:C5"/>
    <mergeCell ref="E3:F3"/>
    <mergeCell ref="E747:F747"/>
    <mergeCell ref="E748:F748"/>
    <mergeCell ref="A737:B737"/>
    <mergeCell ref="D737:G737"/>
    <mergeCell ref="A738:B738"/>
    <mergeCell ref="D738:G738"/>
    <mergeCell ref="A739:B739"/>
    <mergeCell ref="D739:G739"/>
    <mergeCell ref="A740:B740"/>
    <mergeCell ref="D740:G740"/>
    <mergeCell ref="I3:I5"/>
    <mergeCell ref="A742:G742"/>
    <mergeCell ref="A743:G743"/>
    <mergeCell ref="E745:F745"/>
    <mergeCell ref="E746:F746"/>
    <mergeCell ref="G3:G5"/>
    <mergeCell ref="H3:H5"/>
    <mergeCell ref="A761:B761"/>
    <mergeCell ref="D761:G761"/>
    <mergeCell ref="A758:B758"/>
    <mergeCell ref="D758:G758"/>
    <mergeCell ref="A759:B759"/>
    <mergeCell ref="D759:G759"/>
    <mergeCell ref="A760:B760"/>
    <mergeCell ref="D760:G760"/>
  </mergeCells>
  <printOptions horizontalCentered="1"/>
  <pageMargins left="0" right="0.78740157480314965" top="1.2598425196850394" bottom="0.15748031496062992" header="0.31496062992125984" footer="0.31496062992125984"/>
  <pageSetup scale="68" orientation="landscape" horizontalDpi="4294967293" verticalDpi="4294967293" r:id="rId1"/>
  <headerFooter>
    <oddHeader xml:space="preserve">&amp;C&amp;"Times New Roman,Bold"&amp;14LAPORAN REALISASI PELAKSANAAN ANGGARAN
PER PETUNJUK OPERASIONAL KEGIATAN
TAHUN ANGGARAN : JANUARI 2022
</oddHeader>
  </headerFooter>
  <rowBreaks count="2" manualBreakCount="2">
    <brk id="658" max="8" man="1"/>
    <brk id="7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7"/>
  <sheetViews>
    <sheetView view="pageBreakPreview" topLeftCell="A693" zoomScale="85" zoomScaleNormal="80" zoomScaleSheetLayoutView="85" zoomScalePageLayoutView="75" workbookViewId="0">
      <selection activeCell="I706" sqref="I706"/>
    </sheetView>
  </sheetViews>
  <sheetFormatPr defaultColWidth="9.140625" defaultRowHeight="15" x14ac:dyDescent="0.25"/>
  <cols>
    <col min="1" max="1" width="17.85546875" style="3" bestFit="1" customWidth="1"/>
    <col min="2" max="2" width="59.28515625" style="21" customWidth="1"/>
    <col min="3" max="3" width="17.28515625" style="17" customWidth="1"/>
    <col min="4" max="4" width="17.28515625" style="17" hidden="1" customWidth="1"/>
    <col min="5" max="5" width="17.28515625" style="17" customWidth="1"/>
    <col min="6" max="6" width="15.85546875" style="1" customWidth="1"/>
    <col min="7" max="7" width="15.42578125" style="3" customWidth="1"/>
    <col min="8" max="8" width="15.7109375" style="3" customWidth="1"/>
    <col min="9" max="9" width="16.7109375" style="60" customWidth="1"/>
    <col min="10" max="10" width="19.42578125" style="53" customWidth="1"/>
    <col min="11" max="11" width="12.5703125" style="3" customWidth="1"/>
    <col min="12" max="12" width="11.5703125" style="17" bestFit="1" customWidth="1"/>
    <col min="13" max="16384" width="9.140625" style="3"/>
  </cols>
  <sheetData>
    <row r="1" spans="1:12" s="4" customFormat="1" ht="15.75" x14ac:dyDescent="0.25">
      <c r="A1" s="27" t="s">
        <v>5</v>
      </c>
      <c r="B1" s="27"/>
      <c r="C1" s="27"/>
      <c r="D1" s="27"/>
      <c r="E1" s="27"/>
      <c r="F1" s="37"/>
      <c r="G1" s="27"/>
      <c r="H1" s="27"/>
      <c r="I1" s="56"/>
      <c r="J1" s="52"/>
      <c r="K1" s="27"/>
      <c r="L1" s="8"/>
    </row>
    <row r="2" spans="1:12" s="4" customFormat="1" ht="16.5" thickBot="1" x14ac:dyDescent="0.3">
      <c r="A2" s="135" t="s">
        <v>19</v>
      </c>
      <c r="B2" s="135"/>
      <c r="C2" s="5"/>
      <c r="D2" s="5"/>
      <c r="E2" s="5"/>
      <c r="F2" s="37"/>
      <c r="G2" s="2"/>
      <c r="H2" s="2"/>
      <c r="I2" s="57"/>
      <c r="J2" s="53"/>
      <c r="K2" s="2"/>
      <c r="L2" s="8"/>
    </row>
    <row r="3" spans="1:12" s="12" customFormat="1" ht="15.75" x14ac:dyDescent="0.25">
      <c r="A3" s="141" t="s">
        <v>7</v>
      </c>
      <c r="B3" s="186" t="s">
        <v>9</v>
      </c>
      <c r="C3" s="181" t="s">
        <v>159</v>
      </c>
      <c r="D3" s="181" t="s">
        <v>573</v>
      </c>
      <c r="E3" s="181" t="s">
        <v>574</v>
      </c>
      <c r="F3" s="188" t="s">
        <v>514</v>
      </c>
      <c r="G3" s="190" t="s">
        <v>13</v>
      </c>
      <c r="H3" s="191"/>
      <c r="I3" s="192" t="s">
        <v>3</v>
      </c>
      <c r="J3" s="192" t="s">
        <v>4</v>
      </c>
      <c r="K3" s="183" t="s">
        <v>6</v>
      </c>
      <c r="L3" s="134"/>
    </row>
    <row r="4" spans="1:12" s="12" customFormat="1" ht="15.75" x14ac:dyDescent="0.25">
      <c r="A4" s="142" t="s">
        <v>2</v>
      </c>
      <c r="B4" s="172"/>
      <c r="C4" s="175"/>
      <c r="D4" s="175"/>
      <c r="E4" s="175"/>
      <c r="F4" s="169"/>
      <c r="G4" s="130" t="s">
        <v>14</v>
      </c>
      <c r="H4" s="130" t="s">
        <v>14</v>
      </c>
      <c r="I4" s="162"/>
      <c r="J4" s="162"/>
      <c r="K4" s="184"/>
      <c r="L4" s="134"/>
    </row>
    <row r="5" spans="1:12" s="12" customFormat="1" ht="16.5" thickBot="1" x14ac:dyDescent="0.3">
      <c r="A5" s="143" t="s">
        <v>8</v>
      </c>
      <c r="B5" s="187"/>
      <c r="C5" s="182"/>
      <c r="D5" s="182"/>
      <c r="E5" s="182"/>
      <c r="F5" s="189"/>
      <c r="G5" s="144" t="s">
        <v>16</v>
      </c>
      <c r="H5" s="144" t="s">
        <v>15</v>
      </c>
      <c r="I5" s="193"/>
      <c r="J5" s="193"/>
      <c r="K5" s="185"/>
      <c r="L5" s="134"/>
    </row>
    <row r="6" spans="1:12" x14ac:dyDescent="0.25">
      <c r="A6" s="136">
        <v>1</v>
      </c>
      <c r="B6" s="137">
        <v>2</v>
      </c>
      <c r="C6" s="138">
        <v>3</v>
      </c>
      <c r="D6" s="138">
        <v>3</v>
      </c>
      <c r="E6" s="138">
        <v>3</v>
      </c>
      <c r="F6" s="133"/>
      <c r="G6" s="136">
        <v>5</v>
      </c>
      <c r="H6" s="136">
        <v>6</v>
      </c>
      <c r="I6" s="139" t="s">
        <v>200</v>
      </c>
      <c r="J6" s="140" t="s">
        <v>199</v>
      </c>
      <c r="K6" s="136" t="s">
        <v>201</v>
      </c>
    </row>
    <row r="7" spans="1:12" s="7" customFormat="1" x14ac:dyDescent="0.25">
      <c r="A7" s="34" t="s">
        <v>197</v>
      </c>
      <c r="B7" s="18" t="s">
        <v>198</v>
      </c>
      <c r="C7" s="35">
        <f>C8+C586</f>
        <v>5862752000</v>
      </c>
      <c r="D7" s="35">
        <f>D8+D586</f>
        <v>5862752000</v>
      </c>
      <c r="E7" s="35">
        <f>E8+E586</f>
        <v>5862752000</v>
      </c>
      <c r="F7" s="35">
        <f t="shared" ref="F7:H7" si="0">F8+F586</f>
        <v>209303289</v>
      </c>
      <c r="G7" s="35">
        <f t="shared" si="0"/>
        <v>105196300</v>
      </c>
      <c r="H7" s="35">
        <f t="shared" si="0"/>
        <v>288407922</v>
      </c>
      <c r="I7" s="35">
        <f>SUM(F7:H7)</f>
        <v>602907511</v>
      </c>
      <c r="J7" s="35">
        <f>C7-I7</f>
        <v>5259844489</v>
      </c>
      <c r="K7" s="11">
        <f>I7/C7</f>
        <v>0.10283694602807691</v>
      </c>
      <c r="L7" s="16"/>
    </row>
    <row r="8" spans="1:12" s="7" customFormat="1" x14ac:dyDescent="0.25">
      <c r="A8" s="18" t="s">
        <v>203</v>
      </c>
      <c r="B8" s="36" t="s">
        <v>214</v>
      </c>
      <c r="C8" s="10">
        <f>C9+C107</f>
        <v>491924000</v>
      </c>
      <c r="D8" s="10">
        <f>D9+D107</f>
        <v>491924000</v>
      </c>
      <c r="E8" s="10">
        <f>E9+E107</f>
        <v>491924000</v>
      </c>
      <c r="F8" s="10">
        <f t="shared" ref="F8:H8" si="1">F9+F107</f>
        <v>0</v>
      </c>
      <c r="G8" s="10">
        <f t="shared" si="1"/>
        <v>0</v>
      </c>
      <c r="H8" s="10">
        <f t="shared" si="1"/>
        <v>0</v>
      </c>
      <c r="I8" s="10">
        <f t="shared" ref="I8:I71" si="2">SUM(F8:H8)</f>
        <v>0</v>
      </c>
      <c r="J8" s="10">
        <f t="shared" ref="J8:J71" si="3">C8-I8</f>
        <v>491924000</v>
      </c>
      <c r="K8" s="11">
        <f t="shared" ref="K8:K71" si="4">I8/C8</f>
        <v>0</v>
      </c>
      <c r="L8" s="16"/>
    </row>
    <row r="9" spans="1:12" s="7" customFormat="1" x14ac:dyDescent="0.25">
      <c r="A9" s="31">
        <v>5143</v>
      </c>
      <c r="B9" s="32" t="s">
        <v>17</v>
      </c>
      <c r="C9" s="33">
        <f>C10</f>
        <v>99292000</v>
      </c>
      <c r="D9" s="33">
        <f>D10</f>
        <v>99292000</v>
      </c>
      <c r="E9" s="33">
        <f>E10</f>
        <v>99292000</v>
      </c>
      <c r="F9" s="33">
        <f t="shared" ref="F9:H9" si="5">F10</f>
        <v>0</v>
      </c>
      <c r="G9" s="33">
        <f t="shared" si="5"/>
        <v>0</v>
      </c>
      <c r="H9" s="33">
        <f t="shared" si="5"/>
        <v>0</v>
      </c>
      <c r="I9" s="59">
        <f t="shared" si="2"/>
        <v>0</v>
      </c>
      <c r="J9" s="54">
        <f t="shared" si="3"/>
        <v>99292000</v>
      </c>
      <c r="K9" s="55">
        <f t="shared" si="4"/>
        <v>0</v>
      </c>
      <c r="L9" s="16"/>
    </row>
    <row r="10" spans="1:12" s="7" customFormat="1" x14ac:dyDescent="0.25">
      <c r="A10" s="31" t="s">
        <v>196</v>
      </c>
      <c r="B10" s="32" t="s">
        <v>215</v>
      </c>
      <c r="C10" s="33">
        <f>C11+C30+C85</f>
        <v>99292000</v>
      </c>
      <c r="D10" s="33">
        <f>D11+D30+D85</f>
        <v>99292000</v>
      </c>
      <c r="E10" s="33">
        <f>E11+E30+E85</f>
        <v>99292000</v>
      </c>
      <c r="F10" s="33">
        <f t="shared" ref="F10:H10" si="6">F11+F30+F85</f>
        <v>0</v>
      </c>
      <c r="G10" s="33">
        <f t="shared" si="6"/>
        <v>0</v>
      </c>
      <c r="H10" s="33">
        <f t="shared" si="6"/>
        <v>0</v>
      </c>
      <c r="I10" s="59">
        <f t="shared" si="2"/>
        <v>0</v>
      </c>
      <c r="J10" s="54">
        <f t="shared" si="3"/>
        <v>99292000</v>
      </c>
      <c r="K10" s="55">
        <f t="shared" si="4"/>
        <v>0</v>
      </c>
      <c r="L10" s="16"/>
    </row>
    <row r="11" spans="1:12" s="7" customFormat="1" x14ac:dyDescent="0.25">
      <c r="A11" s="31" t="s">
        <v>195</v>
      </c>
      <c r="B11" s="32" t="s">
        <v>18</v>
      </c>
      <c r="C11" s="33">
        <f>C12+C23</f>
        <v>1800000</v>
      </c>
      <c r="D11" s="33">
        <f>D12+D23</f>
        <v>1800000</v>
      </c>
      <c r="E11" s="33">
        <f>E12+E23</f>
        <v>1800000</v>
      </c>
      <c r="F11" s="33">
        <f t="shared" ref="F11:H11" si="7">F12+F23</f>
        <v>0</v>
      </c>
      <c r="G11" s="33">
        <f t="shared" si="7"/>
        <v>0</v>
      </c>
      <c r="H11" s="33">
        <f t="shared" si="7"/>
        <v>0</v>
      </c>
      <c r="I11" s="59">
        <f t="shared" si="2"/>
        <v>0</v>
      </c>
      <c r="J11" s="54">
        <f t="shared" si="3"/>
        <v>1800000</v>
      </c>
      <c r="K11" s="55">
        <f t="shared" si="4"/>
        <v>0</v>
      </c>
      <c r="L11" s="16"/>
    </row>
    <row r="12" spans="1:12" s="15" customFormat="1" x14ac:dyDescent="0.25">
      <c r="A12" s="30" t="s">
        <v>172</v>
      </c>
      <c r="B12" s="32" t="s">
        <v>158</v>
      </c>
      <c r="C12" s="33">
        <f t="shared" ref="C12:H13" si="8">C13</f>
        <v>1520000</v>
      </c>
      <c r="D12" s="33">
        <f t="shared" si="8"/>
        <v>1520000</v>
      </c>
      <c r="E12" s="33">
        <f t="shared" si="8"/>
        <v>1520000</v>
      </c>
      <c r="F12" s="33">
        <f t="shared" si="8"/>
        <v>0</v>
      </c>
      <c r="G12" s="33">
        <f t="shared" si="8"/>
        <v>0</v>
      </c>
      <c r="H12" s="33">
        <f t="shared" si="8"/>
        <v>0</v>
      </c>
      <c r="I12" s="59">
        <f t="shared" si="2"/>
        <v>0</v>
      </c>
      <c r="J12" s="54">
        <f t="shared" si="3"/>
        <v>1520000</v>
      </c>
      <c r="K12" s="55">
        <f t="shared" si="4"/>
        <v>0</v>
      </c>
      <c r="L12" s="14"/>
    </row>
    <row r="13" spans="1:12" x14ac:dyDescent="0.25">
      <c r="A13" s="31" t="s">
        <v>0</v>
      </c>
      <c r="B13" s="32" t="s">
        <v>158</v>
      </c>
      <c r="C13" s="33">
        <f t="shared" si="8"/>
        <v>1520000</v>
      </c>
      <c r="D13" s="33">
        <f t="shared" si="8"/>
        <v>1520000</v>
      </c>
      <c r="E13" s="33">
        <f t="shared" si="8"/>
        <v>1520000</v>
      </c>
      <c r="F13" s="33">
        <f t="shared" si="8"/>
        <v>0</v>
      </c>
      <c r="G13" s="33">
        <f t="shared" si="8"/>
        <v>0</v>
      </c>
      <c r="H13" s="33">
        <f t="shared" si="8"/>
        <v>0</v>
      </c>
      <c r="I13" s="59">
        <f t="shared" si="2"/>
        <v>0</v>
      </c>
      <c r="J13" s="54">
        <f t="shared" si="3"/>
        <v>1520000</v>
      </c>
      <c r="K13" s="55">
        <f t="shared" si="4"/>
        <v>0</v>
      </c>
    </row>
    <row r="14" spans="1:12" x14ac:dyDescent="0.25">
      <c r="A14" s="31">
        <v>521211</v>
      </c>
      <c r="B14" s="32" t="s">
        <v>1</v>
      </c>
      <c r="C14" s="33">
        <f>C15+C17+C20</f>
        <v>1520000</v>
      </c>
      <c r="D14" s="33">
        <f>D15+D17+D20</f>
        <v>1520000</v>
      </c>
      <c r="E14" s="33">
        <f>E15+E17+E20</f>
        <v>1520000</v>
      </c>
      <c r="F14" s="33">
        <f t="shared" ref="F14:H14" si="9">F15+F17+F20</f>
        <v>0</v>
      </c>
      <c r="G14" s="33">
        <f t="shared" si="9"/>
        <v>0</v>
      </c>
      <c r="H14" s="33">
        <f t="shared" si="9"/>
        <v>0</v>
      </c>
      <c r="I14" s="59">
        <f t="shared" si="2"/>
        <v>0</v>
      </c>
      <c r="J14" s="54">
        <f t="shared" si="3"/>
        <v>1520000</v>
      </c>
      <c r="K14" s="55">
        <f t="shared" si="4"/>
        <v>0</v>
      </c>
    </row>
    <row r="15" spans="1:12" x14ac:dyDescent="0.25">
      <c r="A15" s="31"/>
      <c r="B15" s="32" t="s">
        <v>280</v>
      </c>
      <c r="C15" s="33">
        <f>C16</f>
        <v>240000</v>
      </c>
      <c r="D15" s="33">
        <f>D16</f>
        <v>240000</v>
      </c>
      <c r="E15" s="33">
        <f>E16</f>
        <v>240000</v>
      </c>
      <c r="F15" s="1">
        <f>JAN!G15</f>
        <v>0</v>
      </c>
      <c r="G15" s="33">
        <f>G16</f>
        <v>0</v>
      </c>
      <c r="H15" s="33">
        <f>H16</f>
        <v>0</v>
      </c>
      <c r="I15" s="59">
        <f t="shared" si="2"/>
        <v>0</v>
      </c>
      <c r="J15" s="54">
        <f t="shared" si="3"/>
        <v>240000</v>
      </c>
      <c r="K15" s="55">
        <f t="shared" si="4"/>
        <v>0</v>
      </c>
    </row>
    <row r="16" spans="1:12" x14ac:dyDescent="0.25">
      <c r="A16" s="31"/>
      <c r="B16" s="9" t="s">
        <v>281</v>
      </c>
      <c r="C16" s="33">
        <v>240000</v>
      </c>
      <c r="D16" s="33">
        <v>240000</v>
      </c>
      <c r="E16" s="33">
        <v>240000</v>
      </c>
      <c r="F16" s="1">
        <f>JAN!G16</f>
        <v>0</v>
      </c>
      <c r="G16" s="33">
        <v>0</v>
      </c>
      <c r="H16" s="33">
        <v>0</v>
      </c>
      <c r="I16" s="59">
        <f t="shared" si="2"/>
        <v>0</v>
      </c>
      <c r="J16" s="54">
        <f t="shared" si="3"/>
        <v>240000</v>
      </c>
      <c r="K16" s="55">
        <f t="shared" si="4"/>
        <v>0</v>
      </c>
    </row>
    <row r="17" spans="1:12" x14ac:dyDescent="0.25">
      <c r="A17" s="31"/>
      <c r="B17" s="32" t="s">
        <v>282</v>
      </c>
      <c r="C17" s="33">
        <f>SUM(C18:C19)</f>
        <v>840000</v>
      </c>
      <c r="D17" s="33">
        <f>SUM(D18:D19)</f>
        <v>840000</v>
      </c>
      <c r="E17" s="33">
        <f>SUM(E18:E19)</f>
        <v>840000</v>
      </c>
      <c r="F17" s="1">
        <f>JAN!G17</f>
        <v>0</v>
      </c>
      <c r="G17" s="33">
        <f>G18+G19</f>
        <v>0</v>
      </c>
      <c r="H17" s="33">
        <f>H18+H19</f>
        <v>0</v>
      </c>
      <c r="I17" s="59">
        <f t="shared" si="2"/>
        <v>0</v>
      </c>
      <c r="J17" s="54">
        <f t="shared" si="3"/>
        <v>840000</v>
      </c>
      <c r="K17" s="55">
        <f t="shared" si="4"/>
        <v>0</v>
      </c>
    </row>
    <row r="18" spans="1:12" x14ac:dyDescent="0.25">
      <c r="A18" s="31"/>
      <c r="B18" s="9" t="s">
        <v>168</v>
      </c>
      <c r="C18" s="33">
        <v>240000</v>
      </c>
      <c r="D18" s="33">
        <v>240000</v>
      </c>
      <c r="E18" s="33">
        <v>240000</v>
      </c>
      <c r="F18" s="1">
        <f>JAN!G18</f>
        <v>0</v>
      </c>
      <c r="G18" s="33">
        <v>0</v>
      </c>
      <c r="H18" s="33">
        <v>0</v>
      </c>
      <c r="I18" s="59">
        <f t="shared" si="2"/>
        <v>0</v>
      </c>
      <c r="J18" s="54">
        <f t="shared" si="3"/>
        <v>240000</v>
      </c>
      <c r="K18" s="55">
        <f t="shared" si="4"/>
        <v>0</v>
      </c>
    </row>
    <row r="19" spans="1:12" x14ac:dyDescent="0.25">
      <c r="A19" s="31"/>
      <c r="B19" s="9" t="s">
        <v>283</v>
      </c>
      <c r="C19" s="33">
        <v>600000</v>
      </c>
      <c r="D19" s="33">
        <v>600000</v>
      </c>
      <c r="E19" s="33">
        <v>600000</v>
      </c>
      <c r="F19" s="1">
        <f>JAN!G19</f>
        <v>0</v>
      </c>
      <c r="G19" s="33">
        <v>0</v>
      </c>
      <c r="H19" s="33">
        <v>0</v>
      </c>
      <c r="I19" s="59">
        <f t="shared" si="2"/>
        <v>0</v>
      </c>
      <c r="J19" s="54">
        <f t="shared" si="3"/>
        <v>600000</v>
      </c>
      <c r="K19" s="55">
        <f t="shared" si="4"/>
        <v>0</v>
      </c>
    </row>
    <row r="20" spans="1:12" x14ac:dyDescent="0.25">
      <c r="A20" s="31"/>
      <c r="B20" s="32" t="s">
        <v>284</v>
      </c>
      <c r="C20" s="33">
        <f>SUM(C21:C22)</f>
        <v>440000</v>
      </c>
      <c r="D20" s="33">
        <f>SUM(D21:D22)</f>
        <v>440000</v>
      </c>
      <c r="E20" s="33">
        <f>SUM(E21:E22)</f>
        <v>440000</v>
      </c>
      <c r="F20" s="1">
        <f>JAN!G20</f>
        <v>0</v>
      </c>
      <c r="G20" s="33">
        <f>G21+G22</f>
        <v>0</v>
      </c>
      <c r="H20" s="33">
        <f>H21+H22</f>
        <v>0</v>
      </c>
      <c r="I20" s="59">
        <f t="shared" si="2"/>
        <v>0</v>
      </c>
      <c r="J20" s="54">
        <f t="shared" si="3"/>
        <v>440000</v>
      </c>
      <c r="K20" s="55">
        <f t="shared" si="4"/>
        <v>0</v>
      </c>
    </row>
    <row r="21" spans="1:12" s="7" customFormat="1" x14ac:dyDescent="0.25">
      <c r="A21" s="31"/>
      <c r="B21" s="9" t="s">
        <v>168</v>
      </c>
      <c r="C21" s="33">
        <v>240000</v>
      </c>
      <c r="D21" s="33">
        <v>240000</v>
      </c>
      <c r="E21" s="33">
        <v>240000</v>
      </c>
      <c r="F21" s="1">
        <f>JAN!G21</f>
        <v>0</v>
      </c>
      <c r="G21" s="33">
        <v>0</v>
      </c>
      <c r="H21" s="33">
        <v>0</v>
      </c>
      <c r="I21" s="59">
        <f t="shared" si="2"/>
        <v>0</v>
      </c>
      <c r="J21" s="54">
        <f t="shared" si="3"/>
        <v>240000</v>
      </c>
      <c r="K21" s="55">
        <f t="shared" si="4"/>
        <v>0</v>
      </c>
      <c r="L21" s="16"/>
    </row>
    <row r="22" spans="1:12" s="15" customFormat="1" x14ac:dyDescent="0.25">
      <c r="A22" s="31"/>
      <c r="B22" s="9" t="s">
        <v>285</v>
      </c>
      <c r="C22" s="33">
        <v>200000</v>
      </c>
      <c r="D22" s="33">
        <v>200000</v>
      </c>
      <c r="E22" s="33">
        <v>200000</v>
      </c>
      <c r="F22" s="1">
        <f>JAN!G22</f>
        <v>0</v>
      </c>
      <c r="G22" s="33">
        <v>0</v>
      </c>
      <c r="H22" s="33">
        <v>0</v>
      </c>
      <c r="I22" s="59">
        <f t="shared" si="2"/>
        <v>0</v>
      </c>
      <c r="J22" s="54">
        <f t="shared" si="3"/>
        <v>200000</v>
      </c>
      <c r="K22" s="55">
        <f t="shared" si="4"/>
        <v>0</v>
      </c>
      <c r="L22" s="14"/>
    </row>
    <row r="23" spans="1:12" x14ac:dyDescent="0.25">
      <c r="A23" s="31" t="s">
        <v>217</v>
      </c>
      <c r="B23" s="32" t="s">
        <v>20</v>
      </c>
      <c r="C23" s="33">
        <f t="shared" ref="C23:E24" si="10">C24</f>
        <v>280000</v>
      </c>
      <c r="D23" s="33">
        <f t="shared" si="10"/>
        <v>280000</v>
      </c>
      <c r="E23" s="33">
        <f t="shared" si="10"/>
        <v>280000</v>
      </c>
      <c r="F23" s="33">
        <f t="shared" ref="F23:H24" si="11">F24</f>
        <v>0</v>
      </c>
      <c r="G23" s="33">
        <f t="shared" si="11"/>
        <v>0</v>
      </c>
      <c r="H23" s="33">
        <f t="shared" si="11"/>
        <v>0</v>
      </c>
      <c r="I23" s="59">
        <f t="shared" si="2"/>
        <v>0</v>
      </c>
      <c r="J23" s="54">
        <f t="shared" si="3"/>
        <v>280000</v>
      </c>
      <c r="K23" s="55">
        <f t="shared" si="4"/>
        <v>0</v>
      </c>
    </row>
    <row r="24" spans="1:12" x14ac:dyDescent="0.25">
      <c r="A24" s="31" t="s">
        <v>0</v>
      </c>
      <c r="B24" s="32" t="s">
        <v>218</v>
      </c>
      <c r="C24" s="33">
        <f t="shared" si="10"/>
        <v>280000</v>
      </c>
      <c r="D24" s="33">
        <f t="shared" si="10"/>
        <v>280000</v>
      </c>
      <c r="E24" s="33">
        <f t="shared" si="10"/>
        <v>280000</v>
      </c>
      <c r="F24" s="33">
        <f t="shared" si="11"/>
        <v>0</v>
      </c>
      <c r="G24" s="33">
        <f t="shared" si="11"/>
        <v>0</v>
      </c>
      <c r="H24" s="33">
        <f t="shared" si="11"/>
        <v>0</v>
      </c>
      <c r="I24" s="59">
        <f t="shared" si="2"/>
        <v>0</v>
      </c>
      <c r="J24" s="54">
        <f t="shared" si="3"/>
        <v>280000</v>
      </c>
      <c r="K24" s="55">
        <f t="shared" si="4"/>
        <v>0</v>
      </c>
    </row>
    <row r="25" spans="1:12" x14ac:dyDescent="0.25">
      <c r="A25" s="31">
        <v>521211</v>
      </c>
      <c r="B25" s="32" t="s">
        <v>1</v>
      </c>
      <c r="C25" s="33">
        <f>C26+C28</f>
        <v>280000</v>
      </c>
      <c r="D25" s="33">
        <f>D26+D28</f>
        <v>280000</v>
      </c>
      <c r="E25" s="33">
        <f>E26+E28</f>
        <v>280000</v>
      </c>
      <c r="F25" s="33">
        <f t="shared" ref="F25:H25" si="12">F26+F28</f>
        <v>0</v>
      </c>
      <c r="G25" s="33">
        <f t="shared" si="12"/>
        <v>0</v>
      </c>
      <c r="H25" s="33">
        <f t="shared" si="12"/>
        <v>0</v>
      </c>
      <c r="I25" s="59">
        <f t="shared" si="2"/>
        <v>0</v>
      </c>
      <c r="J25" s="54">
        <f t="shared" si="3"/>
        <v>280000</v>
      </c>
      <c r="K25" s="55">
        <f t="shared" si="4"/>
        <v>0</v>
      </c>
    </row>
    <row r="26" spans="1:12" x14ac:dyDescent="0.25">
      <c r="A26" s="31"/>
      <c r="B26" s="32" t="s">
        <v>286</v>
      </c>
      <c r="C26" s="33">
        <f>C27</f>
        <v>80000</v>
      </c>
      <c r="D26" s="33">
        <f>D27</f>
        <v>80000</v>
      </c>
      <c r="E26" s="33">
        <f>E27</f>
        <v>80000</v>
      </c>
      <c r="F26" s="33">
        <f t="shared" ref="F26:H26" si="13">F27</f>
        <v>0</v>
      </c>
      <c r="G26" s="33">
        <f t="shared" si="13"/>
        <v>0</v>
      </c>
      <c r="H26" s="33">
        <f t="shared" si="13"/>
        <v>0</v>
      </c>
      <c r="I26" s="59">
        <f t="shared" si="2"/>
        <v>0</v>
      </c>
      <c r="J26" s="54">
        <f t="shared" si="3"/>
        <v>80000</v>
      </c>
      <c r="K26" s="55">
        <f t="shared" si="4"/>
        <v>0</v>
      </c>
    </row>
    <row r="27" spans="1:12" s="7" customFormat="1" x14ac:dyDescent="0.25">
      <c r="A27" s="31"/>
      <c r="B27" s="9" t="s">
        <v>168</v>
      </c>
      <c r="C27" s="33">
        <v>80000</v>
      </c>
      <c r="D27" s="33">
        <v>80000</v>
      </c>
      <c r="E27" s="33">
        <v>80000</v>
      </c>
      <c r="F27" s="1">
        <f>JAN!G27</f>
        <v>0</v>
      </c>
      <c r="G27" s="33">
        <v>0</v>
      </c>
      <c r="H27" s="33">
        <v>0</v>
      </c>
      <c r="I27" s="59">
        <f t="shared" si="2"/>
        <v>0</v>
      </c>
      <c r="J27" s="54">
        <f t="shared" si="3"/>
        <v>80000</v>
      </c>
      <c r="K27" s="55">
        <f t="shared" si="4"/>
        <v>0</v>
      </c>
      <c r="L27" s="16"/>
    </row>
    <row r="28" spans="1:12" s="7" customFormat="1" x14ac:dyDescent="0.25">
      <c r="A28" s="31"/>
      <c r="B28" s="32" t="s">
        <v>287</v>
      </c>
      <c r="C28" s="33">
        <f>C29</f>
        <v>200000</v>
      </c>
      <c r="D28" s="33">
        <f>D29</f>
        <v>200000</v>
      </c>
      <c r="E28" s="33">
        <f>E29</f>
        <v>200000</v>
      </c>
      <c r="F28" s="33">
        <f t="shared" ref="F28:H28" si="14">F29</f>
        <v>0</v>
      </c>
      <c r="G28" s="33">
        <f t="shared" si="14"/>
        <v>0</v>
      </c>
      <c r="H28" s="33">
        <f t="shared" si="14"/>
        <v>0</v>
      </c>
      <c r="I28" s="59">
        <f t="shared" si="2"/>
        <v>0</v>
      </c>
      <c r="J28" s="54">
        <f t="shared" si="3"/>
        <v>200000</v>
      </c>
      <c r="K28" s="55">
        <f t="shared" si="4"/>
        <v>0</v>
      </c>
      <c r="L28" s="16"/>
    </row>
    <row r="29" spans="1:12" s="15" customFormat="1" x14ac:dyDescent="0.25">
      <c r="A29" s="31"/>
      <c r="B29" s="9" t="s">
        <v>283</v>
      </c>
      <c r="C29" s="33">
        <v>200000</v>
      </c>
      <c r="D29" s="33">
        <v>200000</v>
      </c>
      <c r="E29" s="33">
        <v>200000</v>
      </c>
      <c r="F29" s="1">
        <f>JAN!G29</f>
        <v>0</v>
      </c>
      <c r="G29" s="33">
        <v>0</v>
      </c>
      <c r="H29" s="33">
        <v>0</v>
      </c>
      <c r="I29" s="59">
        <f t="shared" si="2"/>
        <v>0</v>
      </c>
      <c r="J29" s="54">
        <f t="shared" si="3"/>
        <v>200000</v>
      </c>
      <c r="K29" s="55">
        <f t="shared" si="4"/>
        <v>0</v>
      </c>
      <c r="L29" s="14"/>
    </row>
    <row r="30" spans="1:12" x14ac:dyDescent="0.25">
      <c r="A30" s="31" t="s">
        <v>194</v>
      </c>
      <c r="B30" s="32" t="s">
        <v>21</v>
      </c>
      <c r="C30" s="33">
        <f>C31</f>
        <v>70542000</v>
      </c>
      <c r="D30" s="33">
        <f>D31</f>
        <v>70542000</v>
      </c>
      <c r="E30" s="33">
        <f>E31</f>
        <v>70542000</v>
      </c>
      <c r="F30" s="33">
        <f t="shared" ref="F30:H30" si="15">F31</f>
        <v>0</v>
      </c>
      <c r="G30" s="33">
        <f t="shared" si="15"/>
        <v>0</v>
      </c>
      <c r="H30" s="33">
        <f t="shared" si="15"/>
        <v>0</v>
      </c>
      <c r="I30" s="59">
        <f t="shared" si="2"/>
        <v>0</v>
      </c>
      <c r="J30" s="33">
        <f t="shared" si="3"/>
        <v>70542000</v>
      </c>
      <c r="K30" s="55">
        <f t="shared" si="4"/>
        <v>0</v>
      </c>
    </row>
    <row r="31" spans="1:12" x14ac:dyDescent="0.25">
      <c r="A31" s="31" t="s">
        <v>216</v>
      </c>
      <c r="B31" s="32" t="s">
        <v>22</v>
      </c>
      <c r="C31" s="33">
        <f>C32+C43+C65</f>
        <v>70542000</v>
      </c>
      <c r="D31" s="33">
        <f>D32+D43+D65</f>
        <v>70542000</v>
      </c>
      <c r="E31" s="33">
        <f>E32+E43+E65</f>
        <v>70542000</v>
      </c>
      <c r="F31" s="33">
        <f t="shared" ref="F31:H31" si="16">F32+F43+F65</f>
        <v>0</v>
      </c>
      <c r="G31" s="33">
        <f t="shared" si="16"/>
        <v>0</v>
      </c>
      <c r="H31" s="33">
        <f t="shared" si="16"/>
        <v>0</v>
      </c>
      <c r="I31" s="59">
        <f t="shared" si="2"/>
        <v>0</v>
      </c>
      <c r="J31" s="33">
        <f t="shared" si="3"/>
        <v>70542000</v>
      </c>
      <c r="K31" s="55">
        <f t="shared" si="4"/>
        <v>0</v>
      </c>
    </row>
    <row r="32" spans="1:12" x14ac:dyDescent="0.25">
      <c r="A32" s="31" t="s">
        <v>0</v>
      </c>
      <c r="B32" s="32" t="s">
        <v>23</v>
      </c>
      <c r="C32" s="33">
        <f>C33</f>
        <v>16592000</v>
      </c>
      <c r="D32" s="33">
        <f>D33</f>
        <v>16592000</v>
      </c>
      <c r="E32" s="33">
        <f>E33</f>
        <v>16592000</v>
      </c>
      <c r="F32" s="33">
        <f t="shared" ref="F32:H32" si="17">F33</f>
        <v>0</v>
      </c>
      <c r="G32" s="33">
        <f t="shared" si="17"/>
        <v>0</v>
      </c>
      <c r="H32" s="33">
        <f t="shared" si="17"/>
        <v>0</v>
      </c>
      <c r="I32" s="59">
        <f t="shared" si="2"/>
        <v>0</v>
      </c>
      <c r="J32" s="33">
        <f t="shared" si="3"/>
        <v>16592000</v>
      </c>
      <c r="K32" s="55">
        <f t="shared" si="4"/>
        <v>0</v>
      </c>
    </row>
    <row r="33" spans="1:12" x14ac:dyDescent="0.25">
      <c r="A33" s="31">
        <v>521211</v>
      </c>
      <c r="B33" s="32" t="s">
        <v>1</v>
      </c>
      <c r="C33" s="33">
        <f>C34+C36+C41</f>
        <v>16592000</v>
      </c>
      <c r="D33" s="33">
        <f>D34+D36+D41</f>
        <v>16592000</v>
      </c>
      <c r="E33" s="33">
        <f>E34+E36+E41</f>
        <v>16592000</v>
      </c>
      <c r="F33" s="33">
        <f t="shared" ref="F33:H33" si="18">F34+F36+F41</f>
        <v>0</v>
      </c>
      <c r="G33" s="33">
        <f t="shared" si="18"/>
        <v>0</v>
      </c>
      <c r="H33" s="33">
        <f t="shared" si="18"/>
        <v>0</v>
      </c>
      <c r="I33" s="59">
        <f t="shared" si="2"/>
        <v>0</v>
      </c>
      <c r="J33" s="33">
        <f t="shared" si="3"/>
        <v>16592000</v>
      </c>
      <c r="K33" s="55">
        <f t="shared" si="4"/>
        <v>0</v>
      </c>
    </row>
    <row r="34" spans="1:12" x14ac:dyDescent="0.25">
      <c r="A34" s="31"/>
      <c r="B34" s="32" t="s">
        <v>288</v>
      </c>
      <c r="C34" s="33">
        <f>C35</f>
        <v>492000</v>
      </c>
      <c r="D34" s="33">
        <f>D35</f>
        <v>492000</v>
      </c>
      <c r="E34" s="33">
        <f>E35</f>
        <v>492000</v>
      </c>
      <c r="F34" s="33">
        <f t="shared" ref="F34:H34" si="19">F35</f>
        <v>0</v>
      </c>
      <c r="G34" s="33">
        <f t="shared" si="19"/>
        <v>0</v>
      </c>
      <c r="H34" s="33">
        <f t="shared" si="19"/>
        <v>0</v>
      </c>
      <c r="I34" s="59">
        <f t="shared" si="2"/>
        <v>0</v>
      </c>
      <c r="J34" s="33">
        <f t="shared" si="3"/>
        <v>492000</v>
      </c>
      <c r="K34" s="55">
        <f t="shared" si="4"/>
        <v>0</v>
      </c>
    </row>
    <row r="35" spans="1:12" x14ac:dyDescent="0.25">
      <c r="A35" s="31"/>
      <c r="B35" s="9" t="s">
        <v>168</v>
      </c>
      <c r="C35" s="33">
        <v>492000</v>
      </c>
      <c r="D35" s="33">
        <v>492000</v>
      </c>
      <c r="E35" s="33">
        <v>492000</v>
      </c>
      <c r="F35" s="1">
        <f>JAN!G35</f>
        <v>0</v>
      </c>
      <c r="G35" s="33">
        <v>0</v>
      </c>
      <c r="H35" s="33">
        <v>0</v>
      </c>
      <c r="I35" s="59">
        <f t="shared" si="2"/>
        <v>0</v>
      </c>
      <c r="J35" s="54">
        <f t="shared" si="3"/>
        <v>492000</v>
      </c>
      <c r="K35" s="55">
        <f t="shared" si="4"/>
        <v>0</v>
      </c>
    </row>
    <row r="36" spans="1:12" x14ac:dyDescent="0.25">
      <c r="A36" s="31"/>
      <c r="B36" s="32" t="s">
        <v>289</v>
      </c>
      <c r="C36" s="33">
        <f>SUM(C37:C40)</f>
        <v>15900000</v>
      </c>
      <c r="D36" s="33">
        <f>SUM(D37:D40)</f>
        <v>15900000</v>
      </c>
      <c r="E36" s="33">
        <f>SUM(E37:E40)</f>
        <v>15900000</v>
      </c>
      <c r="F36" s="33">
        <f t="shared" ref="F36:H36" si="20">SUM(F37:F40)</f>
        <v>0</v>
      </c>
      <c r="G36" s="33">
        <f t="shared" si="20"/>
        <v>0</v>
      </c>
      <c r="H36" s="33">
        <f t="shared" si="20"/>
        <v>0</v>
      </c>
      <c r="I36" s="59">
        <f t="shared" si="2"/>
        <v>0</v>
      </c>
      <c r="J36" s="33">
        <f t="shared" si="3"/>
        <v>15900000</v>
      </c>
      <c r="K36" s="55">
        <f t="shared" si="4"/>
        <v>0</v>
      </c>
    </row>
    <row r="37" spans="1:12" x14ac:dyDescent="0.25">
      <c r="A37" s="31"/>
      <c r="B37" s="9" t="s">
        <v>290</v>
      </c>
      <c r="C37" s="33">
        <v>2550000</v>
      </c>
      <c r="D37" s="33">
        <v>2550000</v>
      </c>
      <c r="E37" s="33">
        <v>2550000</v>
      </c>
      <c r="F37" s="1">
        <f>JAN!G37</f>
        <v>0</v>
      </c>
      <c r="G37" s="33">
        <v>0</v>
      </c>
      <c r="H37" s="33">
        <v>0</v>
      </c>
      <c r="I37" s="59">
        <f t="shared" si="2"/>
        <v>0</v>
      </c>
      <c r="J37" s="54">
        <f t="shared" si="3"/>
        <v>2550000</v>
      </c>
      <c r="K37" s="55">
        <f t="shared" si="4"/>
        <v>0</v>
      </c>
    </row>
    <row r="38" spans="1:12" x14ac:dyDescent="0.25">
      <c r="A38" s="31"/>
      <c r="B38" s="9" t="s">
        <v>291</v>
      </c>
      <c r="C38" s="33">
        <v>4500000</v>
      </c>
      <c r="D38" s="33">
        <v>4500000</v>
      </c>
      <c r="E38" s="33">
        <v>4500000</v>
      </c>
      <c r="F38" s="1">
        <f>JAN!G38</f>
        <v>0</v>
      </c>
      <c r="G38" s="33">
        <v>0</v>
      </c>
      <c r="H38" s="33">
        <v>0</v>
      </c>
      <c r="I38" s="59">
        <f t="shared" si="2"/>
        <v>0</v>
      </c>
      <c r="J38" s="54">
        <f t="shared" si="3"/>
        <v>4500000</v>
      </c>
      <c r="K38" s="55">
        <f t="shared" si="4"/>
        <v>0</v>
      </c>
    </row>
    <row r="39" spans="1:12" x14ac:dyDescent="0.25">
      <c r="A39" s="31"/>
      <c r="B39" s="9" t="s">
        <v>292</v>
      </c>
      <c r="C39" s="33">
        <v>6750000</v>
      </c>
      <c r="D39" s="33">
        <v>6750000</v>
      </c>
      <c r="E39" s="33">
        <v>6750000</v>
      </c>
      <c r="F39" s="1">
        <f>JAN!G39</f>
        <v>0</v>
      </c>
      <c r="G39" s="33">
        <v>0</v>
      </c>
      <c r="H39" s="33">
        <v>0</v>
      </c>
      <c r="I39" s="59">
        <f t="shared" si="2"/>
        <v>0</v>
      </c>
      <c r="J39" s="54">
        <f t="shared" si="3"/>
        <v>6750000</v>
      </c>
      <c r="K39" s="55">
        <f t="shared" si="4"/>
        <v>0</v>
      </c>
    </row>
    <row r="40" spans="1:12" s="15" customFormat="1" x14ac:dyDescent="0.25">
      <c r="A40" s="31"/>
      <c r="B40" s="9" t="s">
        <v>293</v>
      </c>
      <c r="C40" s="33">
        <v>2100000</v>
      </c>
      <c r="D40" s="33">
        <v>2100000</v>
      </c>
      <c r="E40" s="33">
        <v>2100000</v>
      </c>
      <c r="F40" s="1">
        <f>JAN!G40</f>
        <v>0</v>
      </c>
      <c r="G40" s="33">
        <v>0</v>
      </c>
      <c r="H40" s="33">
        <v>0</v>
      </c>
      <c r="I40" s="59">
        <f t="shared" si="2"/>
        <v>0</v>
      </c>
      <c r="J40" s="54">
        <f t="shared" si="3"/>
        <v>2100000</v>
      </c>
      <c r="K40" s="55">
        <f t="shared" si="4"/>
        <v>0</v>
      </c>
      <c r="L40" s="14"/>
    </row>
    <row r="41" spans="1:12" x14ac:dyDescent="0.25">
      <c r="A41" s="31"/>
      <c r="B41" s="32" t="s">
        <v>294</v>
      </c>
      <c r="C41" s="33">
        <f>C42</f>
        <v>200000</v>
      </c>
      <c r="D41" s="33">
        <f>D42</f>
        <v>200000</v>
      </c>
      <c r="E41" s="33">
        <f>E42</f>
        <v>200000</v>
      </c>
      <c r="F41" s="33">
        <f t="shared" ref="F41:H41" si="21">F42</f>
        <v>0</v>
      </c>
      <c r="G41" s="33">
        <f t="shared" si="21"/>
        <v>0</v>
      </c>
      <c r="H41" s="33">
        <f t="shared" si="21"/>
        <v>0</v>
      </c>
      <c r="I41" s="59">
        <f t="shared" si="2"/>
        <v>0</v>
      </c>
      <c r="J41" s="33">
        <f t="shared" si="3"/>
        <v>200000</v>
      </c>
      <c r="K41" s="55">
        <f t="shared" si="4"/>
        <v>0</v>
      </c>
    </row>
    <row r="42" spans="1:12" x14ac:dyDescent="0.25">
      <c r="A42" s="31"/>
      <c r="B42" s="9" t="s">
        <v>283</v>
      </c>
      <c r="C42" s="33">
        <v>200000</v>
      </c>
      <c r="D42" s="33">
        <v>200000</v>
      </c>
      <c r="E42" s="33">
        <v>200000</v>
      </c>
      <c r="F42" s="1">
        <f>JAN!G42</f>
        <v>0</v>
      </c>
      <c r="G42" s="33">
        <v>0</v>
      </c>
      <c r="H42" s="33">
        <v>0</v>
      </c>
      <c r="I42" s="59">
        <f t="shared" si="2"/>
        <v>0</v>
      </c>
      <c r="J42" s="54">
        <f t="shared" si="3"/>
        <v>200000</v>
      </c>
      <c r="K42" s="55">
        <f t="shared" si="4"/>
        <v>0</v>
      </c>
    </row>
    <row r="43" spans="1:12" x14ac:dyDescent="0.25">
      <c r="A43" s="31" t="s">
        <v>11</v>
      </c>
      <c r="B43" s="32" t="s">
        <v>24</v>
      </c>
      <c r="C43" s="33">
        <f>C44+C49+C57+C59+C61</f>
        <v>26150000</v>
      </c>
      <c r="D43" s="33">
        <f>D44+D49+D57+D59+D61</f>
        <v>26150000</v>
      </c>
      <c r="E43" s="33">
        <f>E44+E49+E57+E59+E61</f>
        <v>26150000</v>
      </c>
      <c r="F43" s="33">
        <f t="shared" ref="F43:H43" si="22">F44+F49+F57+F59+F61</f>
        <v>0</v>
      </c>
      <c r="G43" s="33">
        <f t="shared" si="22"/>
        <v>0</v>
      </c>
      <c r="H43" s="33">
        <f t="shared" si="22"/>
        <v>0</v>
      </c>
      <c r="I43" s="59">
        <f t="shared" si="2"/>
        <v>0</v>
      </c>
      <c r="J43" s="33">
        <f t="shared" si="3"/>
        <v>26150000</v>
      </c>
      <c r="K43" s="55">
        <f t="shared" si="4"/>
        <v>0</v>
      </c>
    </row>
    <row r="44" spans="1:12" x14ac:dyDescent="0.25">
      <c r="A44" s="31">
        <v>521119</v>
      </c>
      <c r="B44" s="32" t="s">
        <v>12</v>
      </c>
      <c r="C44" s="33">
        <f>C45</f>
        <v>6200000</v>
      </c>
      <c r="D44" s="33">
        <f>D45</f>
        <v>6200000</v>
      </c>
      <c r="E44" s="33">
        <f>E45</f>
        <v>6200000</v>
      </c>
      <c r="F44" s="33">
        <f t="shared" ref="F44:H44" si="23">F45</f>
        <v>0</v>
      </c>
      <c r="G44" s="33">
        <f t="shared" si="23"/>
        <v>0</v>
      </c>
      <c r="H44" s="33">
        <f t="shared" si="23"/>
        <v>0</v>
      </c>
      <c r="I44" s="59">
        <f t="shared" si="2"/>
        <v>0</v>
      </c>
      <c r="J44" s="33">
        <f t="shared" si="3"/>
        <v>6200000</v>
      </c>
      <c r="K44" s="55">
        <f t="shared" si="4"/>
        <v>0</v>
      </c>
    </row>
    <row r="45" spans="1:12" x14ac:dyDescent="0.25">
      <c r="A45" s="31"/>
      <c r="B45" s="32" t="s">
        <v>295</v>
      </c>
      <c r="C45" s="33">
        <f>SUM(C46:C48)</f>
        <v>6200000</v>
      </c>
      <c r="D45" s="33">
        <f>SUM(D46:D48)</f>
        <v>6200000</v>
      </c>
      <c r="E45" s="33">
        <f>SUM(E46:E48)</f>
        <v>6200000</v>
      </c>
      <c r="F45" s="33">
        <f t="shared" ref="F45:H45" si="24">SUM(F46:F48)</f>
        <v>0</v>
      </c>
      <c r="G45" s="33">
        <f t="shared" si="24"/>
        <v>0</v>
      </c>
      <c r="H45" s="33">
        <f t="shared" si="24"/>
        <v>0</v>
      </c>
      <c r="I45" s="59">
        <f t="shared" si="2"/>
        <v>0</v>
      </c>
      <c r="J45" s="33">
        <f t="shared" si="3"/>
        <v>6200000</v>
      </c>
      <c r="K45" s="55">
        <f t="shared" si="4"/>
        <v>0</v>
      </c>
    </row>
    <row r="46" spans="1:12" x14ac:dyDescent="0.25">
      <c r="A46" s="31"/>
      <c r="B46" s="9" t="s">
        <v>313</v>
      </c>
      <c r="C46" s="33">
        <v>2600000</v>
      </c>
      <c r="D46" s="33">
        <v>2600000</v>
      </c>
      <c r="E46" s="33">
        <v>2600000</v>
      </c>
      <c r="F46" s="1">
        <f>JAN!G46</f>
        <v>0</v>
      </c>
      <c r="G46" s="33">
        <v>0</v>
      </c>
      <c r="H46" s="33">
        <v>0</v>
      </c>
      <c r="I46" s="59">
        <f t="shared" si="2"/>
        <v>0</v>
      </c>
      <c r="J46" s="54">
        <f t="shared" si="3"/>
        <v>2600000</v>
      </c>
      <c r="K46" s="55">
        <f t="shared" si="4"/>
        <v>0</v>
      </c>
    </row>
    <row r="47" spans="1:12" x14ac:dyDescent="0.25">
      <c r="A47" s="31"/>
      <c r="B47" s="9" t="s">
        <v>314</v>
      </c>
      <c r="C47" s="33">
        <v>2000000</v>
      </c>
      <c r="D47" s="33">
        <v>2000000</v>
      </c>
      <c r="E47" s="33">
        <v>2000000</v>
      </c>
      <c r="F47" s="1">
        <f>JAN!G47</f>
        <v>0</v>
      </c>
      <c r="G47" s="33">
        <v>0</v>
      </c>
      <c r="H47" s="33">
        <v>0</v>
      </c>
      <c r="I47" s="59">
        <f t="shared" si="2"/>
        <v>0</v>
      </c>
      <c r="J47" s="54">
        <f t="shared" si="3"/>
        <v>2000000</v>
      </c>
      <c r="K47" s="55">
        <f t="shared" si="4"/>
        <v>0</v>
      </c>
    </row>
    <row r="48" spans="1:12" x14ac:dyDescent="0.25">
      <c r="A48" s="31"/>
      <c r="B48" s="9" t="s">
        <v>315</v>
      </c>
      <c r="C48" s="33">
        <v>1600000</v>
      </c>
      <c r="D48" s="33">
        <v>1600000</v>
      </c>
      <c r="E48" s="33">
        <v>1600000</v>
      </c>
      <c r="F48" s="1">
        <f>JAN!G48</f>
        <v>0</v>
      </c>
      <c r="G48" s="33">
        <v>0</v>
      </c>
      <c r="H48" s="33">
        <v>0</v>
      </c>
      <c r="I48" s="59">
        <f t="shared" si="2"/>
        <v>0</v>
      </c>
      <c r="J48" s="54">
        <f t="shared" si="3"/>
        <v>1600000</v>
      </c>
      <c r="K48" s="55">
        <f t="shared" si="4"/>
        <v>0</v>
      </c>
    </row>
    <row r="49" spans="1:11" x14ac:dyDescent="0.25">
      <c r="A49" s="31">
        <v>521211</v>
      </c>
      <c r="B49" s="32" t="s">
        <v>1</v>
      </c>
      <c r="C49" s="33">
        <f>C50</f>
        <v>8650000</v>
      </c>
      <c r="D49" s="33">
        <f>D50</f>
        <v>8650000</v>
      </c>
      <c r="E49" s="33">
        <f>E50</f>
        <v>8650000</v>
      </c>
      <c r="F49" s="33">
        <f t="shared" ref="F49:H49" si="25">F50</f>
        <v>0</v>
      </c>
      <c r="G49" s="33">
        <f t="shared" si="25"/>
        <v>0</v>
      </c>
      <c r="H49" s="33">
        <f t="shared" si="25"/>
        <v>0</v>
      </c>
      <c r="I49" s="59">
        <f t="shared" si="2"/>
        <v>0</v>
      </c>
      <c r="J49" s="33">
        <f t="shared" si="3"/>
        <v>8650000</v>
      </c>
      <c r="K49" s="55">
        <f t="shared" si="4"/>
        <v>0</v>
      </c>
    </row>
    <row r="50" spans="1:11" x14ac:dyDescent="0.25">
      <c r="A50" s="31"/>
      <c r="B50" s="32" t="s">
        <v>296</v>
      </c>
      <c r="C50" s="33">
        <f>SUM(C51:C56)</f>
        <v>8650000</v>
      </c>
      <c r="D50" s="33">
        <f>SUM(D51:D56)</f>
        <v>8650000</v>
      </c>
      <c r="E50" s="33">
        <f>SUM(E51:E56)</f>
        <v>8650000</v>
      </c>
      <c r="F50" s="33">
        <f t="shared" ref="F50:H50" si="26">SUM(F51:F56)</f>
        <v>0</v>
      </c>
      <c r="G50" s="33">
        <f t="shared" si="26"/>
        <v>0</v>
      </c>
      <c r="H50" s="33">
        <f t="shared" si="26"/>
        <v>0</v>
      </c>
      <c r="I50" s="59">
        <f t="shared" si="2"/>
        <v>0</v>
      </c>
      <c r="J50" s="33">
        <f t="shared" si="3"/>
        <v>8650000</v>
      </c>
      <c r="K50" s="55">
        <f t="shared" si="4"/>
        <v>0</v>
      </c>
    </row>
    <row r="51" spans="1:11" x14ac:dyDescent="0.25">
      <c r="A51" s="31"/>
      <c r="B51" s="9" t="s">
        <v>297</v>
      </c>
      <c r="C51" s="33">
        <v>850000</v>
      </c>
      <c r="D51" s="33">
        <v>850000</v>
      </c>
      <c r="E51" s="33">
        <v>850000</v>
      </c>
      <c r="F51" s="1">
        <f>JAN!G51</f>
        <v>0</v>
      </c>
      <c r="G51" s="33">
        <v>0</v>
      </c>
      <c r="H51" s="33">
        <v>0</v>
      </c>
      <c r="I51" s="59">
        <f t="shared" si="2"/>
        <v>0</v>
      </c>
      <c r="J51" s="54">
        <f t="shared" si="3"/>
        <v>850000</v>
      </c>
      <c r="K51" s="55">
        <f t="shared" si="4"/>
        <v>0</v>
      </c>
    </row>
    <row r="52" spans="1:11" x14ac:dyDescent="0.25">
      <c r="A52" s="31"/>
      <c r="B52" s="9" t="s">
        <v>316</v>
      </c>
      <c r="C52" s="33">
        <v>3600000</v>
      </c>
      <c r="D52" s="33">
        <v>3600000</v>
      </c>
      <c r="E52" s="33">
        <v>3600000</v>
      </c>
      <c r="F52" s="1">
        <f>JAN!G52</f>
        <v>0</v>
      </c>
      <c r="G52" s="33">
        <v>0</v>
      </c>
      <c r="H52" s="33">
        <v>0</v>
      </c>
      <c r="I52" s="59">
        <f t="shared" si="2"/>
        <v>0</v>
      </c>
      <c r="J52" s="54">
        <f t="shared" si="3"/>
        <v>3600000</v>
      </c>
      <c r="K52" s="55">
        <f t="shared" si="4"/>
        <v>0</v>
      </c>
    </row>
    <row r="53" spans="1:11" x14ac:dyDescent="0.25">
      <c r="A53" s="31"/>
      <c r="B53" s="9" t="s">
        <v>298</v>
      </c>
      <c r="C53" s="33">
        <v>2000000</v>
      </c>
      <c r="D53" s="33">
        <v>2000000</v>
      </c>
      <c r="E53" s="33">
        <v>2000000</v>
      </c>
      <c r="F53" s="1">
        <f>JAN!G53</f>
        <v>0</v>
      </c>
      <c r="G53" s="33">
        <v>0</v>
      </c>
      <c r="H53" s="33">
        <v>0</v>
      </c>
      <c r="I53" s="59">
        <f t="shared" si="2"/>
        <v>0</v>
      </c>
      <c r="J53" s="54">
        <f t="shared" si="3"/>
        <v>2000000</v>
      </c>
      <c r="K53" s="55">
        <f t="shared" si="4"/>
        <v>0</v>
      </c>
    </row>
    <row r="54" spans="1:11" x14ac:dyDescent="0.25">
      <c r="A54" s="31"/>
      <c r="B54" s="9" t="s">
        <v>299</v>
      </c>
      <c r="C54" s="33">
        <v>1500000</v>
      </c>
      <c r="D54" s="33">
        <v>1500000</v>
      </c>
      <c r="E54" s="33">
        <v>1500000</v>
      </c>
      <c r="F54" s="1">
        <f>JAN!G54</f>
        <v>0</v>
      </c>
      <c r="G54" s="33">
        <v>0</v>
      </c>
      <c r="H54" s="33">
        <v>0</v>
      </c>
      <c r="I54" s="59">
        <f t="shared" si="2"/>
        <v>0</v>
      </c>
      <c r="J54" s="54">
        <f t="shared" si="3"/>
        <v>1500000</v>
      </c>
      <c r="K54" s="55">
        <f t="shared" si="4"/>
        <v>0</v>
      </c>
    </row>
    <row r="55" spans="1:11" x14ac:dyDescent="0.25">
      <c r="A55" s="31"/>
      <c r="B55" s="9" t="s">
        <v>168</v>
      </c>
      <c r="C55" s="33">
        <v>200000</v>
      </c>
      <c r="D55" s="33">
        <v>200000</v>
      </c>
      <c r="E55" s="33">
        <v>200000</v>
      </c>
      <c r="F55" s="1">
        <f>JAN!G55</f>
        <v>0</v>
      </c>
      <c r="G55" s="33">
        <v>0</v>
      </c>
      <c r="H55" s="33">
        <v>0</v>
      </c>
      <c r="I55" s="59">
        <f t="shared" si="2"/>
        <v>0</v>
      </c>
      <c r="J55" s="54">
        <f t="shared" si="3"/>
        <v>200000</v>
      </c>
      <c r="K55" s="55">
        <f t="shared" si="4"/>
        <v>0</v>
      </c>
    </row>
    <row r="56" spans="1:11" x14ac:dyDescent="0.25">
      <c r="A56" s="31"/>
      <c r="B56" s="9" t="s">
        <v>283</v>
      </c>
      <c r="C56" s="33">
        <v>500000</v>
      </c>
      <c r="D56" s="33">
        <v>500000</v>
      </c>
      <c r="E56" s="33">
        <v>500000</v>
      </c>
      <c r="F56" s="1">
        <f>JAN!G56</f>
        <v>0</v>
      </c>
      <c r="G56" s="33">
        <v>0</v>
      </c>
      <c r="H56" s="33">
        <v>0</v>
      </c>
      <c r="I56" s="59">
        <f t="shared" si="2"/>
        <v>0</v>
      </c>
      <c r="J56" s="54">
        <f t="shared" si="3"/>
        <v>500000</v>
      </c>
      <c r="K56" s="55">
        <f t="shared" si="4"/>
        <v>0</v>
      </c>
    </row>
    <row r="57" spans="1:11" x14ac:dyDescent="0.25">
      <c r="A57" s="31">
        <v>522151</v>
      </c>
      <c r="B57" s="32" t="s">
        <v>34</v>
      </c>
      <c r="C57" s="33">
        <f>C58</f>
        <v>1200000</v>
      </c>
      <c r="D57" s="33">
        <f>D58</f>
        <v>1200000</v>
      </c>
      <c r="E57" s="33">
        <f>E58</f>
        <v>1200000</v>
      </c>
      <c r="F57" s="33">
        <f t="shared" ref="F57:H57" si="27">F58</f>
        <v>0</v>
      </c>
      <c r="G57" s="33">
        <f t="shared" si="27"/>
        <v>0</v>
      </c>
      <c r="H57" s="33">
        <f t="shared" si="27"/>
        <v>0</v>
      </c>
      <c r="I57" s="59">
        <f t="shared" si="2"/>
        <v>0</v>
      </c>
      <c r="J57" s="33">
        <f t="shared" si="3"/>
        <v>1200000</v>
      </c>
      <c r="K57" s="55">
        <f t="shared" si="4"/>
        <v>0</v>
      </c>
    </row>
    <row r="58" spans="1:11" x14ac:dyDescent="0.25">
      <c r="A58" s="31"/>
      <c r="B58" s="9" t="s">
        <v>455</v>
      </c>
      <c r="C58" s="33">
        <v>1200000</v>
      </c>
      <c r="D58" s="33">
        <v>1200000</v>
      </c>
      <c r="E58" s="33">
        <v>1200000</v>
      </c>
      <c r="F58" s="1">
        <f>JAN!G58</f>
        <v>0</v>
      </c>
      <c r="G58" s="33">
        <v>0</v>
      </c>
      <c r="H58" s="33">
        <v>0</v>
      </c>
      <c r="I58" s="59">
        <f t="shared" si="2"/>
        <v>0</v>
      </c>
      <c r="J58" s="54">
        <f t="shared" si="3"/>
        <v>1200000</v>
      </c>
      <c r="K58" s="55">
        <f t="shared" si="4"/>
        <v>0</v>
      </c>
    </row>
    <row r="59" spans="1:11" x14ac:dyDescent="0.25">
      <c r="A59" s="31">
        <v>522191</v>
      </c>
      <c r="B59" s="32" t="s">
        <v>219</v>
      </c>
      <c r="C59" s="33">
        <f>C60</f>
        <v>6000000</v>
      </c>
      <c r="D59" s="33">
        <f>D60</f>
        <v>6000000</v>
      </c>
      <c r="E59" s="33">
        <f>E60</f>
        <v>6000000</v>
      </c>
      <c r="F59" s="33">
        <f t="shared" ref="F59:H59" si="28">F60</f>
        <v>0</v>
      </c>
      <c r="G59" s="33">
        <f t="shared" si="28"/>
        <v>0</v>
      </c>
      <c r="H59" s="33">
        <f t="shared" si="28"/>
        <v>0</v>
      </c>
      <c r="I59" s="59">
        <f t="shared" si="2"/>
        <v>0</v>
      </c>
      <c r="J59" s="33">
        <f t="shared" si="3"/>
        <v>6000000</v>
      </c>
      <c r="K59" s="55">
        <f t="shared" si="4"/>
        <v>0</v>
      </c>
    </row>
    <row r="60" spans="1:11" x14ac:dyDescent="0.25">
      <c r="A60" s="31"/>
      <c r="B60" s="9" t="s">
        <v>428</v>
      </c>
      <c r="C60" s="33">
        <v>6000000</v>
      </c>
      <c r="D60" s="33">
        <v>6000000</v>
      </c>
      <c r="E60" s="33">
        <v>6000000</v>
      </c>
      <c r="F60" s="1">
        <f>JAN!G60</f>
        <v>0</v>
      </c>
      <c r="G60" s="33">
        <v>0</v>
      </c>
      <c r="H60" s="33">
        <v>0</v>
      </c>
      <c r="I60" s="59">
        <f t="shared" si="2"/>
        <v>0</v>
      </c>
      <c r="J60" s="54">
        <f t="shared" si="3"/>
        <v>6000000</v>
      </c>
      <c r="K60" s="55">
        <f t="shared" si="4"/>
        <v>0</v>
      </c>
    </row>
    <row r="61" spans="1:11" x14ac:dyDescent="0.25">
      <c r="A61" s="31">
        <v>524119</v>
      </c>
      <c r="B61" s="32" t="s">
        <v>220</v>
      </c>
      <c r="C61" s="33">
        <f>SUM(C62:C64)</f>
        <v>4100000</v>
      </c>
      <c r="D61" s="33">
        <f>SUM(D62:D64)</f>
        <v>4100000</v>
      </c>
      <c r="E61" s="33">
        <f>SUM(E62:E64)</f>
        <v>4100000</v>
      </c>
      <c r="F61" s="33">
        <f t="shared" ref="F61:H61" si="29">SUM(F62:F64)</f>
        <v>0</v>
      </c>
      <c r="G61" s="33">
        <f t="shared" si="29"/>
        <v>0</v>
      </c>
      <c r="H61" s="33">
        <f t="shared" si="29"/>
        <v>0</v>
      </c>
      <c r="I61" s="59">
        <f t="shared" si="2"/>
        <v>0</v>
      </c>
      <c r="J61" s="33">
        <f t="shared" si="3"/>
        <v>4100000</v>
      </c>
      <c r="K61" s="55">
        <f t="shared" si="4"/>
        <v>0</v>
      </c>
    </row>
    <row r="62" spans="1:11" x14ac:dyDescent="0.25">
      <c r="A62" s="31"/>
      <c r="B62" s="9" t="s">
        <v>317</v>
      </c>
      <c r="C62" s="33">
        <v>1600000</v>
      </c>
      <c r="D62" s="33">
        <v>1600000</v>
      </c>
      <c r="E62" s="33">
        <v>1600000</v>
      </c>
      <c r="F62" s="1">
        <f>JAN!G62</f>
        <v>0</v>
      </c>
      <c r="G62" s="33">
        <v>0</v>
      </c>
      <c r="H62" s="33">
        <v>0</v>
      </c>
      <c r="I62" s="59">
        <f t="shared" si="2"/>
        <v>0</v>
      </c>
      <c r="J62" s="54">
        <f t="shared" si="3"/>
        <v>1600000</v>
      </c>
      <c r="K62" s="55">
        <f t="shared" si="4"/>
        <v>0</v>
      </c>
    </row>
    <row r="63" spans="1:11" x14ac:dyDescent="0.25">
      <c r="A63" s="31"/>
      <c r="B63" s="9" t="s">
        <v>472</v>
      </c>
      <c r="C63" s="33">
        <v>1500000</v>
      </c>
      <c r="D63" s="33">
        <v>1500000</v>
      </c>
      <c r="E63" s="33">
        <v>1500000</v>
      </c>
      <c r="F63" s="1">
        <f>JAN!G63</f>
        <v>0</v>
      </c>
      <c r="G63" s="33">
        <v>0</v>
      </c>
      <c r="H63" s="33">
        <v>0</v>
      </c>
      <c r="I63" s="59">
        <f t="shared" si="2"/>
        <v>0</v>
      </c>
      <c r="J63" s="54">
        <f t="shared" si="3"/>
        <v>1500000</v>
      </c>
      <c r="K63" s="55">
        <f t="shared" si="4"/>
        <v>0</v>
      </c>
    </row>
    <row r="64" spans="1:11" x14ac:dyDescent="0.25">
      <c r="A64" s="31"/>
      <c r="B64" s="9" t="s">
        <v>318</v>
      </c>
      <c r="C64" s="33">
        <v>1000000</v>
      </c>
      <c r="D64" s="33">
        <v>1000000</v>
      </c>
      <c r="E64" s="33">
        <v>1000000</v>
      </c>
      <c r="F64" s="1">
        <f>JAN!G64</f>
        <v>0</v>
      </c>
      <c r="G64" s="33">
        <v>0</v>
      </c>
      <c r="H64" s="33">
        <v>0</v>
      </c>
      <c r="I64" s="59">
        <f t="shared" si="2"/>
        <v>0</v>
      </c>
      <c r="J64" s="54">
        <f t="shared" si="3"/>
        <v>1000000</v>
      </c>
      <c r="K64" s="55">
        <f t="shared" si="4"/>
        <v>0</v>
      </c>
    </row>
    <row r="65" spans="1:12" x14ac:dyDescent="0.25">
      <c r="A65" s="31" t="s">
        <v>10</v>
      </c>
      <c r="B65" s="32" t="s">
        <v>25</v>
      </c>
      <c r="C65" s="33">
        <f>C66+C71+C79+C81</f>
        <v>27800000</v>
      </c>
      <c r="D65" s="33">
        <f>D66+D71+D79+D81</f>
        <v>27800000</v>
      </c>
      <c r="E65" s="33">
        <f>E66+E71+E79+E81</f>
        <v>27800000</v>
      </c>
      <c r="F65" s="33">
        <f t="shared" ref="F65:H65" si="30">F66+F71+F79+F81</f>
        <v>0</v>
      </c>
      <c r="G65" s="33">
        <f t="shared" si="30"/>
        <v>0</v>
      </c>
      <c r="H65" s="33">
        <f t="shared" si="30"/>
        <v>0</v>
      </c>
      <c r="I65" s="59">
        <f t="shared" si="2"/>
        <v>0</v>
      </c>
      <c r="J65" s="33">
        <f t="shared" si="3"/>
        <v>27800000</v>
      </c>
      <c r="K65" s="55">
        <f t="shared" si="4"/>
        <v>0</v>
      </c>
    </row>
    <row r="66" spans="1:12" x14ac:dyDescent="0.25">
      <c r="A66" s="31">
        <v>521119</v>
      </c>
      <c r="B66" s="32" t="s">
        <v>12</v>
      </c>
      <c r="C66" s="33">
        <f>C67</f>
        <v>6200000</v>
      </c>
      <c r="D66" s="33">
        <f>D67</f>
        <v>6200000</v>
      </c>
      <c r="E66" s="33">
        <f>E67</f>
        <v>6200000</v>
      </c>
      <c r="F66" s="33">
        <f t="shared" ref="F66:H66" si="31">F67</f>
        <v>0</v>
      </c>
      <c r="G66" s="33">
        <f t="shared" si="31"/>
        <v>0</v>
      </c>
      <c r="H66" s="33">
        <f t="shared" si="31"/>
        <v>0</v>
      </c>
      <c r="I66" s="59">
        <f t="shared" si="2"/>
        <v>0</v>
      </c>
      <c r="J66" s="33">
        <f t="shared" si="3"/>
        <v>6200000</v>
      </c>
      <c r="K66" s="55">
        <f t="shared" si="4"/>
        <v>0</v>
      </c>
    </row>
    <row r="67" spans="1:12" x14ac:dyDescent="0.25">
      <c r="A67" s="31"/>
      <c r="B67" s="32" t="s">
        <v>295</v>
      </c>
      <c r="C67" s="33">
        <f>SUM(C68:C70)</f>
        <v>6200000</v>
      </c>
      <c r="D67" s="33">
        <f>SUM(D68:D70)</f>
        <v>6200000</v>
      </c>
      <c r="E67" s="33">
        <f>SUM(E68:E70)</f>
        <v>6200000</v>
      </c>
      <c r="F67" s="33">
        <f t="shared" ref="F67:H67" si="32">SUM(F68:F70)</f>
        <v>0</v>
      </c>
      <c r="G67" s="33">
        <f t="shared" si="32"/>
        <v>0</v>
      </c>
      <c r="H67" s="33">
        <f t="shared" si="32"/>
        <v>0</v>
      </c>
      <c r="I67" s="59">
        <f t="shared" si="2"/>
        <v>0</v>
      </c>
      <c r="J67" s="33">
        <f t="shared" si="3"/>
        <v>6200000</v>
      </c>
      <c r="K67" s="55">
        <f t="shared" si="4"/>
        <v>0</v>
      </c>
    </row>
    <row r="68" spans="1:12" x14ac:dyDescent="0.25">
      <c r="A68" s="31"/>
      <c r="B68" s="9" t="s">
        <v>319</v>
      </c>
      <c r="C68" s="33">
        <v>2600000</v>
      </c>
      <c r="D68" s="33">
        <v>2600000</v>
      </c>
      <c r="E68" s="33">
        <v>2600000</v>
      </c>
      <c r="F68" s="1">
        <f>JAN!G68</f>
        <v>0</v>
      </c>
      <c r="G68" s="33">
        <v>0</v>
      </c>
      <c r="H68" s="33">
        <v>0</v>
      </c>
      <c r="I68" s="59">
        <f t="shared" si="2"/>
        <v>0</v>
      </c>
      <c r="J68" s="54">
        <f t="shared" si="3"/>
        <v>2600000</v>
      </c>
      <c r="K68" s="55">
        <f t="shared" si="4"/>
        <v>0</v>
      </c>
    </row>
    <row r="69" spans="1:12" x14ac:dyDescent="0.25">
      <c r="A69" s="31"/>
      <c r="B69" s="9" t="s">
        <v>320</v>
      </c>
      <c r="C69" s="33">
        <v>2000000</v>
      </c>
      <c r="D69" s="33">
        <v>2000000</v>
      </c>
      <c r="E69" s="33">
        <v>2000000</v>
      </c>
      <c r="F69" s="1">
        <f>JAN!G69</f>
        <v>0</v>
      </c>
      <c r="G69" s="33">
        <v>0</v>
      </c>
      <c r="H69" s="33">
        <v>0</v>
      </c>
      <c r="I69" s="59">
        <f t="shared" si="2"/>
        <v>0</v>
      </c>
      <c r="J69" s="54">
        <f t="shared" si="3"/>
        <v>2000000</v>
      </c>
      <c r="K69" s="55">
        <f t="shared" si="4"/>
        <v>0</v>
      </c>
    </row>
    <row r="70" spans="1:12" x14ac:dyDescent="0.25">
      <c r="A70" s="31"/>
      <c r="B70" s="9" t="s">
        <v>321</v>
      </c>
      <c r="C70" s="33">
        <v>1600000</v>
      </c>
      <c r="D70" s="33">
        <v>1600000</v>
      </c>
      <c r="E70" s="33">
        <v>1600000</v>
      </c>
      <c r="F70" s="1">
        <f>JAN!G70</f>
        <v>0</v>
      </c>
      <c r="G70" s="33">
        <v>0</v>
      </c>
      <c r="H70" s="33">
        <v>0</v>
      </c>
      <c r="I70" s="59">
        <f t="shared" si="2"/>
        <v>0</v>
      </c>
      <c r="J70" s="54">
        <f t="shared" si="3"/>
        <v>1600000</v>
      </c>
      <c r="K70" s="55">
        <f t="shared" si="4"/>
        <v>0</v>
      </c>
    </row>
    <row r="71" spans="1:12" x14ac:dyDescent="0.25">
      <c r="A71" s="31">
        <v>521211</v>
      </c>
      <c r="B71" s="32" t="s">
        <v>1</v>
      </c>
      <c r="C71" s="33">
        <f>C72</f>
        <v>8050000</v>
      </c>
      <c r="D71" s="33">
        <f>D72</f>
        <v>8050000</v>
      </c>
      <c r="E71" s="33">
        <f>E72</f>
        <v>8050000</v>
      </c>
      <c r="F71" s="33">
        <f t="shared" ref="F71:H71" si="33">F72</f>
        <v>0</v>
      </c>
      <c r="G71" s="33">
        <f t="shared" si="33"/>
        <v>0</v>
      </c>
      <c r="H71" s="33">
        <f t="shared" si="33"/>
        <v>0</v>
      </c>
      <c r="I71" s="59">
        <f t="shared" si="2"/>
        <v>0</v>
      </c>
      <c r="J71" s="33">
        <f t="shared" si="3"/>
        <v>8050000</v>
      </c>
      <c r="K71" s="55">
        <f t="shared" si="4"/>
        <v>0</v>
      </c>
    </row>
    <row r="72" spans="1:12" x14ac:dyDescent="0.25">
      <c r="A72" s="31"/>
      <c r="B72" s="32" t="s">
        <v>296</v>
      </c>
      <c r="C72" s="33">
        <f>SUM(C73:C78)</f>
        <v>8050000</v>
      </c>
      <c r="D72" s="33">
        <f>SUM(D73:D78)</f>
        <v>8050000</v>
      </c>
      <c r="E72" s="33">
        <f>SUM(E73:E78)</f>
        <v>8050000</v>
      </c>
      <c r="F72" s="33">
        <f t="shared" ref="F72:H72" si="34">SUM(F73:F78)</f>
        <v>0</v>
      </c>
      <c r="G72" s="33">
        <f t="shared" si="34"/>
        <v>0</v>
      </c>
      <c r="H72" s="33">
        <f t="shared" si="34"/>
        <v>0</v>
      </c>
      <c r="I72" s="59">
        <f t="shared" ref="I72:I135" si="35">SUM(F72:H72)</f>
        <v>0</v>
      </c>
      <c r="J72" s="33">
        <f t="shared" ref="J72:J135" si="36">C72-I72</f>
        <v>8050000</v>
      </c>
      <c r="K72" s="55">
        <f t="shared" ref="K72:K135" si="37">I72/C72</f>
        <v>0</v>
      </c>
    </row>
    <row r="73" spans="1:12" x14ac:dyDescent="0.25">
      <c r="A73" s="31"/>
      <c r="B73" s="9" t="s">
        <v>297</v>
      </c>
      <c r="C73" s="33">
        <v>850000</v>
      </c>
      <c r="D73" s="33">
        <v>850000</v>
      </c>
      <c r="E73" s="33">
        <v>850000</v>
      </c>
      <c r="F73" s="1">
        <f>JAN!G73</f>
        <v>0</v>
      </c>
      <c r="G73" s="33">
        <v>0</v>
      </c>
      <c r="H73" s="33">
        <v>0</v>
      </c>
      <c r="I73" s="59">
        <f t="shared" si="35"/>
        <v>0</v>
      </c>
      <c r="J73" s="54">
        <f t="shared" si="36"/>
        <v>850000</v>
      </c>
      <c r="K73" s="55">
        <f t="shared" si="37"/>
        <v>0</v>
      </c>
    </row>
    <row r="74" spans="1:12" x14ac:dyDescent="0.25">
      <c r="A74" s="31"/>
      <c r="B74" s="9" t="s">
        <v>316</v>
      </c>
      <c r="C74" s="33">
        <v>3000000</v>
      </c>
      <c r="D74" s="33">
        <v>3000000</v>
      </c>
      <c r="E74" s="33">
        <v>3000000</v>
      </c>
      <c r="F74" s="1">
        <f>JAN!G74</f>
        <v>0</v>
      </c>
      <c r="G74" s="33">
        <v>0</v>
      </c>
      <c r="H74" s="33">
        <v>0</v>
      </c>
      <c r="I74" s="59">
        <f t="shared" si="35"/>
        <v>0</v>
      </c>
      <c r="J74" s="54">
        <f t="shared" si="36"/>
        <v>3000000</v>
      </c>
      <c r="K74" s="55">
        <f t="shared" si="37"/>
        <v>0</v>
      </c>
    </row>
    <row r="75" spans="1:12" x14ac:dyDescent="0.25">
      <c r="A75" s="31"/>
      <c r="B75" s="9" t="s">
        <v>298</v>
      </c>
      <c r="C75" s="33">
        <v>2000000</v>
      </c>
      <c r="D75" s="33">
        <v>2000000</v>
      </c>
      <c r="E75" s="33">
        <v>2000000</v>
      </c>
      <c r="F75" s="1">
        <f>JAN!G75</f>
        <v>0</v>
      </c>
      <c r="G75" s="33">
        <v>0</v>
      </c>
      <c r="H75" s="33">
        <v>0</v>
      </c>
      <c r="I75" s="59">
        <f t="shared" si="35"/>
        <v>0</v>
      </c>
      <c r="J75" s="54">
        <f t="shared" si="36"/>
        <v>2000000</v>
      </c>
      <c r="K75" s="55">
        <f t="shared" si="37"/>
        <v>0</v>
      </c>
    </row>
    <row r="76" spans="1:12" x14ac:dyDescent="0.25">
      <c r="A76" s="31"/>
      <c r="B76" s="9" t="s">
        <v>299</v>
      </c>
      <c r="C76" s="33">
        <v>1500000</v>
      </c>
      <c r="D76" s="33">
        <v>1500000</v>
      </c>
      <c r="E76" s="33">
        <v>1500000</v>
      </c>
      <c r="F76" s="1">
        <f>JAN!G76</f>
        <v>0</v>
      </c>
      <c r="G76" s="33">
        <v>0</v>
      </c>
      <c r="H76" s="33">
        <v>0</v>
      </c>
      <c r="I76" s="59">
        <f t="shared" si="35"/>
        <v>0</v>
      </c>
      <c r="J76" s="54">
        <f t="shared" si="36"/>
        <v>1500000</v>
      </c>
      <c r="K76" s="55">
        <f t="shared" si="37"/>
        <v>0</v>
      </c>
    </row>
    <row r="77" spans="1:12" x14ac:dyDescent="0.25">
      <c r="A77" s="31"/>
      <c r="B77" s="9" t="s">
        <v>168</v>
      </c>
      <c r="C77" s="33">
        <v>200000</v>
      </c>
      <c r="D77" s="33">
        <v>200000</v>
      </c>
      <c r="E77" s="33">
        <v>200000</v>
      </c>
      <c r="F77" s="1">
        <f>JAN!G77</f>
        <v>0</v>
      </c>
      <c r="G77" s="33">
        <v>0</v>
      </c>
      <c r="H77" s="33">
        <v>0</v>
      </c>
      <c r="I77" s="59">
        <f t="shared" si="35"/>
        <v>0</v>
      </c>
      <c r="J77" s="54">
        <f t="shared" si="36"/>
        <v>200000</v>
      </c>
      <c r="K77" s="55">
        <f t="shared" si="37"/>
        <v>0</v>
      </c>
    </row>
    <row r="78" spans="1:12" s="7" customFormat="1" x14ac:dyDescent="0.25">
      <c r="A78" s="31"/>
      <c r="B78" s="9" t="s">
        <v>283</v>
      </c>
      <c r="C78" s="33">
        <v>500000</v>
      </c>
      <c r="D78" s="33">
        <v>500000</v>
      </c>
      <c r="E78" s="33">
        <v>500000</v>
      </c>
      <c r="F78" s="1">
        <f>JAN!G78</f>
        <v>0</v>
      </c>
      <c r="G78" s="33">
        <v>0</v>
      </c>
      <c r="H78" s="33">
        <v>0</v>
      </c>
      <c r="I78" s="59">
        <f t="shared" si="35"/>
        <v>0</v>
      </c>
      <c r="J78" s="54">
        <f t="shared" si="36"/>
        <v>500000</v>
      </c>
      <c r="K78" s="55">
        <f t="shared" si="37"/>
        <v>0</v>
      </c>
      <c r="L78" s="16"/>
    </row>
    <row r="79" spans="1:12" s="7" customFormat="1" x14ac:dyDescent="0.25">
      <c r="A79" s="31">
        <v>522191</v>
      </c>
      <c r="B79" s="32" t="s">
        <v>219</v>
      </c>
      <c r="C79" s="33">
        <f>C80</f>
        <v>4050000</v>
      </c>
      <c r="D79" s="33">
        <f>D80</f>
        <v>4050000</v>
      </c>
      <c r="E79" s="33">
        <f>E80</f>
        <v>4050000</v>
      </c>
      <c r="F79" s="33">
        <f t="shared" ref="F79:H79" si="38">F80</f>
        <v>0</v>
      </c>
      <c r="G79" s="33">
        <f t="shared" si="38"/>
        <v>0</v>
      </c>
      <c r="H79" s="33">
        <f t="shared" si="38"/>
        <v>0</v>
      </c>
      <c r="I79" s="59">
        <f t="shared" si="35"/>
        <v>0</v>
      </c>
      <c r="J79" s="33">
        <f t="shared" si="36"/>
        <v>4050000</v>
      </c>
      <c r="K79" s="55">
        <f t="shared" si="37"/>
        <v>0</v>
      </c>
      <c r="L79" s="16"/>
    </row>
    <row r="80" spans="1:12" x14ac:dyDescent="0.25">
      <c r="A80" s="31"/>
      <c r="B80" s="9" t="s">
        <v>429</v>
      </c>
      <c r="C80" s="33">
        <v>4050000</v>
      </c>
      <c r="D80" s="33">
        <v>4050000</v>
      </c>
      <c r="E80" s="33">
        <v>4050000</v>
      </c>
      <c r="F80" s="1">
        <f>JAN!G80</f>
        <v>0</v>
      </c>
      <c r="G80" s="33">
        <v>0</v>
      </c>
      <c r="H80" s="33">
        <v>0</v>
      </c>
      <c r="I80" s="59">
        <f t="shared" si="35"/>
        <v>0</v>
      </c>
      <c r="J80" s="54">
        <f t="shared" si="36"/>
        <v>4050000</v>
      </c>
      <c r="K80" s="55">
        <f t="shared" si="37"/>
        <v>0</v>
      </c>
    </row>
    <row r="81" spans="1:12" x14ac:dyDescent="0.25">
      <c r="A81" s="31">
        <v>524119</v>
      </c>
      <c r="B81" s="32" t="s">
        <v>220</v>
      </c>
      <c r="C81" s="33">
        <f>SUM(C82:C84)</f>
        <v>9500000</v>
      </c>
      <c r="D81" s="33">
        <f>SUM(D82:D84)</f>
        <v>9500000</v>
      </c>
      <c r="E81" s="33">
        <f>SUM(E82:E84)</f>
        <v>9500000</v>
      </c>
      <c r="F81" s="33">
        <f t="shared" ref="F81:H81" si="39">SUM(F82:F84)</f>
        <v>0</v>
      </c>
      <c r="G81" s="33">
        <f t="shared" si="39"/>
        <v>0</v>
      </c>
      <c r="H81" s="33">
        <f t="shared" si="39"/>
        <v>0</v>
      </c>
      <c r="I81" s="59">
        <f t="shared" si="35"/>
        <v>0</v>
      </c>
      <c r="J81" s="33">
        <f t="shared" si="36"/>
        <v>9500000</v>
      </c>
      <c r="K81" s="55">
        <f t="shared" si="37"/>
        <v>0</v>
      </c>
    </row>
    <row r="82" spans="1:12" x14ac:dyDescent="0.25">
      <c r="A82" s="31"/>
      <c r="B82" s="9" t="s">
        <v>322</v>
      </c>
      <c r="C82" s="33">
        <v>7000000</v>
      </c>
      <c r="D82" s="33">
        <v>7000000</v>
      </c>
      <c r="E82" s="33">
        <v>7000000</v>
      </c>
      <c r="F82" s="1">
        <f>JAN!G82</f>
        <v>0</v>
      </c>
      <c r="G82" s="33">
        <v>0</v>
      </c>
      <c r="H82" s="33">
        <v>0</v>
      </c>
      <c r="I82" s="59">
        <f t="shared" si="35"/>
        <v>0</v>
      </c>
      <c r="J82" s="54">
        <f t="shared" si="36"/>
        <v>7000000</v>
      </c>
      <c r="K82" s="55">
        <f t="shared" si="37"/>
        <v>0</v>
      </c>
    </row>
    <row r="83" spans="1:12" x14ac:dyDescent="0.25">
      <c r="A83" s="31"/>
      <c r="B83" s="9" t="s">
        <v>472</v>
      </c>
      <c r="C83" s="33">
        <v>1500000</v>
      </c>
      <c r="D83" s="33">
        <v>1500000</v>
      </c>
      <c r="E83" s="33">
        <v>1500000</v>
      </c>
      <c r="F83" s="1">
        <f>JAN!G83</f>
        <v>0</v>
      </c>
      <c r="G83" s="33">
        <v>0</v>
      </c>
      <c r="H83" s="33">
        <v>0</v>
      </c>
      <c r="I83" s="59">
        <f t="shared" si="35"/>
        <v>0</v>
      </c>
      <c r="J83" s="54">
        <f t="shared" si="36"/>
        <v>1500000</v>
      </c>
      <c r="K83" s="55">
        <f t="shared" si="37"/>
        <v>0</v>
      </c>
    </row>
    <row r="84" spans="1:12" x14ac:dyDescent="0.25">
      <c r="A84" s="31"/>
      <c r="B84" s="9" t="s">
        <v>318</v>
      </c>
      <c r="C84" s="33">
        <v>1000000</v>
      </c>
      <c r="D84" s="33">
        <v>1000000</v>
      </c>
      <c r="E84" s="33">
        <v>1000000</v>
      </c>
      <c r="F84" s="1">
        <f>JAN!G84</f>
        <v>0</v>
      </c>
      <c r="G84" s="33">
        <v>0</v>
      </c>
      <c r="H84" s="33">
        <v>0</v>
      </c>
      <c r="I84" s="59">
        <f t="shared" si="35"/>
        <v>0</v>
      </c>
      <c r="J84" s="54">
        <f t="shared" si="36"/>
        <v>1000000</v>
      </c>
      <c r="K84" s="55">
        <f t="shared" si="37"/>
        <v>0</v>
      </c>
    </row>
    <row r="85" spans="1:12" x14ac:dyDescent="0.25">
      <c r="A85" s="31" t="s">
        <v>193</v>
      </c>
      <c r="B85" s="32" t="s">
        <v>26</v>
      </c>
      <c r="C85" s="33">
        <f>C86</f>
        <v>26950000</v>
      </c>
      <c r="D85" s="33">
        <f>D86</f>
        <v>26950000</v>
      </c>
      <c r="E85" s="33">
        <f>E86</f>
        <v>26950000</v>
      </c>
      <c r="F85" s="33">
        <f t="shared" ref="F85:H85" si="40">F86</f>
        <v>0</v>
      </c>
      <c r="G85" s="33">
        <f t="shared" si="40"/>
        <v>0</v>
      </c>
      <c r="H85" s="33">
        <f t="shared" si="40"/>
        <v>0</v>
      </c>
      <c r="I85" s="59">
        <f t="shared" si="35"/>
        <v>0</v>
      </c>
      <c r="J85" s="33">
        <f t="shared" si="36"/>
        <v>26950000</v>
      </c>
      <c r="K85" s="55">
        <f t="shared" si="37"/>
        <v>0</v>
      </c>
    </row>
    <row r="86" spans="1:12" x14ac:dyDescent="0.25">
      <c r="A86" s="31" t="s">
        <v>221</v>
      </c>
      <c r="B86" s="32" t="s">
        <v>27</v>
      </c>
      <c r="C86" s="33">
        <f>C87+C90+C102</f>
        <v>26950000</v>
      </c>
      <c r="D86" s="33">
        <f>D87+D90+D102</f>
        <v>26950000</v>
      </c>
      <c r="E86" s="33">
        <f>E87+E90+E102</f>
        <v>26950000</v>
      </c>
      <c r="F86" s="33">
        <f t="shared" ref="F86:H86" si="41">F87+F90+F102</f>
        <v>0</v>
      </c>
      <c r="G86" s="33">
        <f t="shared" si="41"/>
        <v>0</v>
      </c>
      <c r="H86" s="33">
        <f t="shared" si="41"/>
        <v>0</v>
      </c>
      <c r="I86" s="59">
        <f t="shared" si="35"/>
        <v>0</v>
      </c>
      <c r="J86" s="33">
        <f t="shared" si="36"/>
        <v>26950000</v>
      </c>
      <c r="K86" s="55">
        <f t="shared" si="37"/>
        <v>0</v>
      </c>
    </row>
    <row r="87" spans="1:12" x14ac:dyDescent="0.25">
      <c r="A87" s="31" t="s">
        <v>0</v>
      </c>
      <c r="B87" s="32" t="s">
        <v>222</v>
      </c>
      <c r="C87" s="33">
        <f t="shared" ref="C87:E88" si="42">C88</f>
        <v>800000</v>
      </c>
      <c r="D87" s="33">
        <f t="shared" si="42"/>
        <v>800000</v>
      </c>
      <c r="E87" s="33">
        <f t="shared" si="42"/>
        <v>800000</v>
      </c>
      <c r="F87" s="33">
        <f t="shared" ref="F87:H88" si="43">F88</f>
        <v>0</v>
      </c>
      <c r="G87" s="33">
        <f t="shared" si="43"/>
        <v>0</v>
      </c>
      <c r="H87" s="33">
        <f t="shared" si="43"/>
        <v>0</v>
      </c>
      <c r="I87" s="59">
        <f t="shared" si="35"/>
        <v>0</v>
      </c>
      <c r="J87" s="33">
        <f t="shared" si="36"/>
        <v>800000</v>
      </c>
      <c r="K87" s="55">
        <f t="shared" si="37"/>
        <v>0</v>
      </c>
    </row>
    <row r="88" spans="1:12" x14ac:dyDescent="0.25">
      <c r="A88" s="31">
        <v>521211</v>
      </c>
      <c r="B88" s="32" t="s">
        <v>1</v>
      </c>
      <c r="C88" s="33">
        <f t="shared" si="42"/>
        <v>800000</v>
      </c>
      <c r="D88" s="33">
        <f t="shared" si="42"/>
        <v>800000</v>
      </c>
      <c r="E88" s="33">
        <f t="shared" si="42"/>
        <v>800000</v>
      </c>
      <c r="F88" s="33">
        <f t="shared" si="43"/>
        <v>0</v>
      </c>
      <c r="G88" s="33">
        <f t="shared" si="43"/>
        <v>0</v>
      </c>
      <c r="H88" s="33">
        <f t="shared" si="43"/>
        <v>0</v>
      </c>
      <c r="I88" s="59">
        <f t="shared" si="35"/>
        <v>0</v>
      </c>
      <c r="J88" s="33">
        <f t="shared" si="36"/>
        <v>800000</v>
      </c>
      <c r="K88" s="55">
        <f t="shared" si="37"/>
        <v>0</v>
      </c>
    </row>
    <row r="89" spans="1:12" x14ac:dyDescent="0.25">
      <c r="A89" s="31"/>
      <c r="B89" s="9" t="s">
        <v>168</v>
      </c>
      <c r="C89" s="33">
        <v>800000</v>
      </c>
      <c r="D89" s="33">
        <v>800000</v>
      </c>
      <c r="E89" s="33">
        <v>800000</v>
      </c>
      <c r="F89" s="1">
        <f>JAN!G89</f>
        <v>0</v>
      </c>
      <c r="G89" s="33">
        <v>0</v>
      </c>
      <c r="H89" s="33">
        <v>0</v>
      </c>
      <c r="I89" s="59">
        <f t="shared" si="35"/>
        <v>0</v>
      </c>
      <c r="J89" s="54">
        <f t="shared" si="36"/>
        <v>800000</v>
      </c>
      <c r="K89" s="55">
        <f t="shared" si="37"/>
        <v>0</v>
      </c>
    </row>
    <row r="90" spans="1:12" x14ac:dyDescent="0.25">
      <c r="A90" s="31" t="s">
        <v>11</v>
      </c>
      <c r="B90" s="32" t="s">
        <v>223</v>
      </c>
      <c r="C90" s="33">
        <f>C91</f>
        <v>25250000</v>
      </c>
      <c r="D90" s="33">
        <f>D91</f>
        <v>25250000</v>
      </c>
      <c r="E90" s="33">
        <f>E91</f>
        <v>25250000</v>
      </c>
      <c r="F90" s="33">
        <f t="shared" ref="F90:H90" si="44">F91</f>
        <v>0</v>
      </c>
      <c r="G90" s="33">
        <f t="shared" si="44"/>
        <v>0</v>
      </c>
      <c r="H90" s="33">
        <f t="shared" si="44"/>
        <v>0</v>
      </c>
      <c r="I90" s="59">
        <f t="shared" si="35"/>
        <v>0</v>
      </c>
      <c r="J90" s="33">
        <f t="shared" si="36"/>
        <v>25250000</v>
      </c>
      <c r="K90" s="55">
        <f t="shared" si="37"/>
        <v>0</v>
      </c>
    </row>
    <row r="91" spans="1:12" x14ac:dyDescent="0.25">
      <c r="A91" s="31">
        <v>521811</v>
      </c>
      <c r="B91" s="32" t="s">
        <v>138</v>
      </c>
      <c r="C91" s="33">
        <f>C92+C93</f>
        <v>25250000</v>
      </c>
      <c r="D91" s="33">
        <f>D92+D93</f>
        <v>25250000</v>
      </c>
      <c r="E91" s="33">
        <f>E92+E93</f>
        <v>25250000</v>
      </c>
      <c r="F91" s="33">
        <f t="shared" ref="F91:H91" si="45">F92+F93</f>
        <v>0</v>
      </c>
      <c r="G91" s="33">
        <f t="shared" si="45"/>
        <v>0</v>
      </c>
      <c r="H91" s="33">
        <f t="shared" si="45"/>
        <v>0</v>
      </c>
      <c r="I91" s="59">
        <f t="shared" si="35"/>
        <v>0</v>
      </c>
      <c r="J91" s="33">
        <f t="shared" si="36"/>
        <v>25250000</v>
      </c>
      <c r="K91" s="55">
        <f t="shared" si="37"/>
        <v>0</v>
      </c>
    </row>
    <row r="92" spans="1:12" x14ac:dyDescent="0.25">
      <c r="A92" s="31"/>
      <c r="B92" s="9" t="s">
        <v>300</v>
      </c>
      <c r="C92" s="33">
        <v>750000</v>
      </c>
      <c r="D92" s="33">
        <v>750000</v>
      </c>
      <c r="E92" s="33">
        <v>750000</v>
      </c>
      <c r="F92" s="1">
        <f>JAN!G92</f>
        <v>0</v>
      </c>
      <c r="G92" s="33">
        <v>0</v>
      </c>
      <c r="H92" s="33">
        <v>0</v>
      </c>
      <c r="I92" s="59">
        <f t="shared" si="35"/>
        <v>0</v>
      </c>
      <c r="J92" s="54">
        <f t="shared" si="36"/>
        <v>750000</v>
      </c>
      <c r="K92" s="55">
        <f t="shared" si="37"/>
        <v>0</v>
      </c>
    </row>
    <row r="93" spans="1:12" x14ac:dyDescent="0.25">
      <c r="A93" s="31"/>
      <c r="B93" s="32" t="s">
        <v>301</v>
      </c>
      <c r="C93" s="33">
        <f>SUM(C94:C101)</f>
        <v>24500000</v>
      </c>
      <c r="D93" s="33">
        <f>SUM(D94:D101)</f>
        <v>24500000</v>
      </c>
      <c r="E93" s="33">
        <f>SUM(E94:E101)</f>
        <v>24500000</v>
      </c>
      <c r="F93" s="33">
        <f t="shared" ref="F93:H93" si="46">SUM(F94:F101)</f>
        <v>0</v>
      </c>
      <c r="G93" s="33">
        <f t="shared" si="46"/>
        <v>0</v>
      </c>
      <c r="H93" s="33">
        <f t="shared" si="46"/>
        <v>0</v>
      </c>
      <c r="I93" s="59">
        <f t="shared" si="35"/>
        <v>0</v>
      </c>
      <c r="J93" s="33">
        <f t="shared" si="36"/>
        <v>24500000</v>
      </c>
      <c r="K93" s="55">
        <f t="shared" si="37"/>
        <v>0</v>
      </c>
    </row>
    <row r="94" spans="1:12" x14ac:dyDescent="0.25">
      <c r="A94" s="31"/>
      <c r="B94" s="9" t="s">
        <v>302</v>
      </c>
      <c r="C94" s="33">
        <v>2000000</v>
      </c>
      <c r="D94" s="33">
        <v>2000000</v>
      </c>
      <c r="E94" s="33">
        <v>2000000</v>
      </c>
      <c r="F94" s="1">
        <f>JAN!G94</f>
        <v>0</v>
      </c>
      <c r="G94" s="33">
        <v>0</v>
      </c>
      <c r="H94" s="33">
        <v>0</v>
      </c>
      <c r="I94" s="59">
        <f t="shared" si="35"/>
        <v>0</v>
      </c>
      <c r="J94" s="54">
        <f t="shared" si="36"/>
        <v>2000000</v>
      </c>
      <c r="K94" s="55">
        <f t="shared" si="37"/>
        <v>0</v>
      </c>
    </row>
    <row r="95" spans="1:12" x14ac:dyDescent="0.25">
      <c r="A95" s="31"/>
      <c r="B95" s="9" t="s">
        <v>303</v>
      </c>
      <c r="C95" s="33">
        <v>2500000</v>
      </c>
      <c r="D95" s="33">
        <v>2500000</v>
      </c>
      <c r="E95" s="33">
        <v>2500000</v>
      </c>
      <c r="F95" s="1">
        <f>JAN!G95</f>
        <v>0</v>
      </c>
      <c r="G95" s="33">
        <v>0</v>
      </c>
      <c r="H95" s="33">
        <v>0</v>
      </c>
      <c r="I95" s="59">
        <f t="shared" si="35"/>
        <v>0</v>
      </c>
      <c r="J95" s="54">
        <f t="shared" si="36"/>
        <v>2500000</v>
      </c>
      <c r="K95" s="55">
        <f t="shared" si="37"/>
        <v>0</v>
      </c>
    </row>
    <row r="96" spans="1:12" s="7" customFormat="1" x14ac:dyDescent="0.25">
      <c r="A96" s="31"/>
      <c r="B96" s="9" t="s">
        <v>304</v>
      </c>
      <c r="C96" s="33">
        <v>2500000</v>
      </c>
      <c r="D96" s="33">
        <v>2500000</v>
      </c>
      <c r="E96" s="33">
        <v>2500000</v>
      </c>
      <c r="F96" s="1">
        <f>JAN!G96</f>
        <v>0</v>
      </c>
      <c r="G96" s="33">
        <v>0</v>
      </c>
      <c r="H96" s="33">
        <v>0</v>
      </c>
      <c r="I96" s="59">
        <f t="shared" si="35"/>
        <v>0</v>
      </c>
      <c r="J96" s="54">
        <f t="shared" si="36"/>
        <v>2500000</v>
      </c>
      <c r="K96" s="55">
        <f t="shared" si="37"/>
        <v>0</v>
      </c>
      <c r="L96" s="16"/>
    </row>
    <row r="97" spans="1:12" s="7" customFormat="1" x14ac:dyDescent="0.25">
      <c r="A97" s="31"/>
      <c r="B97" s="9" t="s">
        <v>305</v>
      </c>
      <c r="C97" s="33">
        <v>9100000</v>
      </c>
      <c r="D97" s="33">
        <v>9100000</v>
      </c>
      <c r="E97" s="33">
        <v>9100000</v>
      </c>
      <c r="F97" s="1">
        <f>JAN!G97</f>
        <v>0</v>
      </c>
      <c r="G97" s="33">
        <v>0</v>
      </c>
      <c r="H97" s="33">
        <v>0</v>
      </c>
      <c r="I97" s="59">
        <f t="shared" si="35"/>
        <v>0</v>
      </c>
      <c r="J97" s="54">
        <f t="shared" si="36"/>
        <v>9100000</v>
      </c>
      <c r="K97" s="55">
        <f t="shared" si="37"/>
        <v>0</v>
      </c>
      <c r="L97" s="16"/>
    </row>
    <row r="98" spans="1:12" s="7" customFormat="1" x14ac:dyDescent="0.25">
      <c r="A98" s="31"/>
      <c r="B98" s="9" t="s">
        <v>306</v>
      </c>
      <c r="C98" s="33">
        <v>3500000</v>
      </c>
      <c r="D98" s="33">
        <v>3500000</v>
      </c>
      <c r="E98" s="33">
        <v>3500000</v>
      </c>
      <c r="F98" s="1">
        <f>JAN!G98</f>
        <v>0</v>
      </c>
      <c r="G98" s="33">
        <v>0</v>
      </c>
      <c r="H98" s="33">
        <v>0</v>
      </c>
      <c r="I98" s="59">
        <f t="shared" si="35"/>
        <v>0</v>
      </c>
      <c r="J98" s="54">
        <f t="shared" si="36"/>
        <v>3500000</v>
      </c>
      <c r="K98" s="55">
        <f t="shared" si="37"/>
        <v>0</v>
      </c>
      <c r="L98" s="16"/>
    </row>
    <row r="99" spans="1:12" s="7" customFormat="1" x14ac:dyDescent="0.25">
      <c r="A99" s="31"/>
      <c r="B99" s="9" t="s">
        <v>307</v>
      </c>
      <c r="C99" s="33">
        <v>1500000</v>
      </c>
      <c r="D99" s="33">
        <v>1500000</v>
      </c>
      <c r="E99" s="33">
        <v>1500000</v>
      </c>
      <c r="F99" s="1">
        <f>JAN!G99</f>
        <v>0</v>
      </c>
      <c r="G99" s="33">
        <v>0</v>
      </c>
      <c r="H99" s="33">
        <v>0</v>
      </c>
      <c r="I99" s="59">
        <f t="shared" si="35"/>
        <v>0</v>
      </c>
      <c r="J99" s="54">
        <f t="shared" si="36"/>
        <v>1500000</v>
      </c>
      <c r="K99" s="55">
        <f t="shared" si="37"/>
        <v>0</v>
      </c>
      <c r="L99" s="16"/>
    </row>
    <row r="100" spans="1:12" s="7" customFormat="1" x14ac:dyDescent="0.25">
      <c r="A100" s="31"/>
      <c r="B100" s="9" t="s">
        <v>308</v>
      </c>
      <c r="C100" s="33">
        <v>2500000</v>
      </c>
      <c r="D100" s="33">
        <v>2500000</v>
      </c>
      <c r="E100" s="33">
        <v>2500000</v>
      </c>
      <c r="F100" s="1">
        <f>JAN!G100</f>
        <v>0</v>
      </c>
      <c r="G100" s="33">
        <v>0</v>
      </c>
      <c r="H100" s="33">
        <v>0</v>
      </c>
      <c r="I100" s="59">
        <f t="shared" si="35"/>
        <v>0</v>
      </c>
      <c r="J100" s="54">
        <f t="shared" si="36"/>
        <v>2500000</v>
      </c>
      <c r="K100" s="55">
        <f t="shared" si="37"/>
        <v>0</v>
      </c>
      <c r="L100" s="16"/>
    </row>
    <row r="101" spans="1:12" x14ac:dyDescent="0.25">
      <c r="A101" s="31"/>
      <c r="B101" s="9" t="s">
        <v>309</v>
      </c>
      <c r="C101" s="33">
        <v>900000</v>
      </c>
      <c r="D101" s="33">
        <v>900000</v>
      </c>
      <c r="E101" s="33">
        <v>900000</v>
      </c>
      <c r="F101" s="1">
        <f>JAN!G101</f>
        <v>0</v>
      </c>
      <c r="G101" s="33">
        <v>0</v>
      </c>
      <c r="H101" s="33">
        <v>0</v>
      </c>
      <c r="I101" s="59">
        <f t="shared" si="35"/>
        <v>0</v>
      </c>
      <c r="J101" s="54">
        <f t="shared" si="36"/>
        <v>900000</v>
      </c>
      <c r="K101" s="55">
        <f t="shared" si="37"/>
        <v>0</v>
      </c>
    </row>
    <row r="102" spans="1:12" x14ac:dyDescent="0.25">
      <c r="A102" s="31" t="s">
        <v>10</v>
      </c>
      <c r="B102" s="32" t="s">
        <v>224</v>
      </c>
      <c r="C102" s="33">
        <f>C103</f>
        <v>900000</v>
      </c>
      <c r="D102" s="33">
        <f>D103</f>
        <v>900000</v>
      </c>
      <c r="E102" s="33">
        <f>E103</f>
        <v>900000</v>
      </c>
      <c r="F102" s="33">
        <f t="shared" ref="F102:H102" si="47">F103</f>
        <v>0</v>
      </c>
      <c r="G102" s="33">
        <f t="shared" si="47"/>
        <v>0</v>
      </c>
      <c r="H102" s="33">
        <f t="shared" si="47"/>
        <v>0</v>
      </c>
      <c r="I102" s="59">
        <f t="shared" si="35"/>
        <v>0</v>
      </c>
      <c r="J102" s="33">
        <f t="shared" si="36"/>
        <v>900000</v>
      </c>
      <c r="K102" s="55">
        <f t="shared" si="37"/>
        <v>0</v>
      </c>
    </row>
    <row r="103" spans="1:12" x14ac:dyDescent="0.25">
      <c r="A103" s="31">
        <v>521211</v>
      </c>
      <c r="B103" s="32" t="s">
        <v>1</v>
      </c>
      <c r="C103" s="33">
        <f>SUM(C104:C106)</f>
        <v>900000</v>
      </c>
      <c r="D103" s="33">
        <f>SUM(D104:D106)</f>
        <v>900000</v>
      </c>
      <c r="E103" s="33">
        <f>SUM(E104:E106)</f>
        <v>900000</v>
      </c>
      <c r="F103" s="33">
        <f t="shared" ref="F103:H103" si="48">SUM(F104:F106)</f>
        <v>0</v>
      </c>
      <c r="G103" s="33">
        <f t="shared" si="48"/>
        <v>0</v>
      </c>
      <c r="H103" s="33">
        <f t="shared" si="48"/>
        <v>0</v>
      </c>
      <c r="I103" s="59">
        <f t="shared" si="35"/>
        <v>0</v>
      </c>
      <c r="J103" s="33">
        <f t="shared" si="36"/>
        <v>900000</v>
      </c>
      <c r="K103" s="55">
        <f t="shared" si="37"/>
        <v>0</v>
      </c>
    </row>
    <row r="104" spans="1:12" x14ac:dyDescent="0.25">
      <c r="A104" s="31"/>
      <c r="B104" s="9" t="s">
        <v>310</v>
      </c>
      <c r="C104" s="33">
        <v>400000</v>
      </c>
      <c r="D104" s="33">
        <v>400000</v>
      </c>
      <c r="E104" s="33">
        <v>400000</v>
      </c>
      <c r="F104" s="1">
        <f>JAN!G104</f>
        <v>0</v>
      </c>
      <c r="G104" s="33">
        <v>0</v>
      </c>
      <c r="H104" s="33">
        <v>0</v>
      </c>
      <c r="I104" s="59">
        <f t="shared" si="35"/>
        <v>0</v>
      </c>
      <c r="J104" s="54">
        <f t="shared" si="36"/>
        <v>400000</v>
      </c>
      <c r="K104" s="55">
        <f t="shared" si="37"/>
        <v>0</v>
      </c>
    </row>
    <row r="105" spans="1:12" x14ac:dyDescent="0.25">
      <c r="A105" s="31"/>
      <c r="B105" s="9" t="s">
        <v>168</v>
      </c>
      <c r="C105" s="33">
        <v>250000</v>
      </c>
      <c r="D105" s="33">
        <v>250000</v>
      </c>
      <c r="E105" s="33">
        <v>250000</v>
      </c>
      <c r="F105" s="1">
        <f>JAN!G105</f>
        <v>0</v>
      </c>
      <c r="G105" s="33">
        <v>0</v>
      </c>
      <c r="H105" s="33">
        <v>0</v>
      </c>
      <c r="I105" s="59">
        <f t="shared" si="35"/>
        <v>0</v>
      </c>
      <c r="J105" s="54">
        <f t="shared" si="36"/>
        <v>250000</v>
      </c>
      <c r="K105" s="55">
        <f t="shared" si="37"/>
        <v>0</v>
      </c>
    </row>
    <row r="106" spans="1:12" x14ac:dyDescent="0.25">
      <c r="A106" s="31"/>
      <c r="B106" s="9" t="s">
        <v>283</v>
      </c>
      <c r="C106" s="33">
        <v>250000</v>
      </c>
      <c r="D106" s="33">
        <v>250000</v>
      </c>
      <c r="E106" s="33">
        <v>250000</v>
      </c>
      <c r="F106" s="1">
        <f>JAN!G106</f>
        <v>0</v>
      </c>
      <c r="G106" s="33">
        <v>0</v>
      </c>
      <c r="H106" s="33">
        <v>0</v>
      </c>
      <c r="I106" s="59">
        <f t="shared" si="35"/>
        <v>0</v>
      </c>
      <c r="J106" s="54">
        <f t="shared" si="36"/>
        <v>250000</v>
      </c>
      <c r="K106" s="55">
        <f t="shared" si="37"/>
        <v>0</v>
      </c>
    </row>
    <row r="107" spans="1:12" x14ac:dyDescent="0.25">
      <c r="A107" s="31">
        <v>5145</v>
      </c>
      <c r="B107" s="32" t="s">
        <v>28</v>
      </c>
      <c r="C107" s="33">
        <f>C108+C234+C555</f>
        <v>392632000</v>
      </c>
      <c r="D107" s="33">
        <f>D108+D234+D555</f>
        <v>392632000</v>
      </c>
      <c r="E107" s="33">
        <f>E108+E234+E555</f>
        <v>392632000</v>
      </c>
      <c r="F107" s="33">
        <f t="shared" ref="F107:H107" si="49">F108+F234+F555</f>
        <v>0</v>
      </c>
      <c r="G107" s="33">
        <f t="shared" si="49"/>
        <v>0</v>
      </c>
      <c r="H107" s="33">
        <f t="shared" si="49"/>
        <v>0</v>
      </c>
      <c r="I107" s="59">
        <f t="shared" si="35"/>
        <v>0</v>
      </c>
      <c r="J107" s="33">
        <f t="shared" si="36"/>
        <v>392632000</v>
      </c>
      <c r="K107" s="55">
        <f t="shared" si="37"/>
        <v>0</v>
      </c>
    </row>
    <row r="108" spans="1:12" x14ac:dyDescent="0.25">
      <c r="A108" s="31" t="s">
        <v>204</v>
      </c>
      <c r="B108" s="32" t="s">
        <v>225</v>
      </c>
      <c r="C108" s="33">
        <f>C109</f>
        <v>70450000</v>
      </c>
      <c r="D108" s="33">
        <f>D109</f>
        <v>70450000</v>
      </c>
      <c r="E108" s="33">
        <f>E109</f>
        <v>70450000</v>
      </c>
      <c r="F108" s="33">
        <f t="shared" ref="F108:H108" si="50">F109</f>
        <v>0</v>
      </c>
      <c r="G108" s="33">
        <f t="shared" si="50"/>
        <v>0</v>
      </c>
      <c r="H108" s="33">
        <f t="shared" si="50"/>
        <v>0</v>
      </c>
      <c r="I108" s="59">
        <f t="shared" si="35"/>
        <v>0</v>
      </c>
      <c r="J108" s="33">
        <f t="shared" si="36"/>
        <v>70450000</v>
      </c>
      <c r="K108" s="55">
        <f t="shared" si="37"/>
        <v>0</v>
      </c>
    </row>
    <row r="109" spans="1:12" x14ac:dyDescent="0.25">
      <c r="A109" s="31" t="s">
        <v>202</v>
      </c>
      <c r="B109" s="32" t="s">
        <v>226</v>
      </c>
      <c r="C109" s="33">
        <f>C110+C124+C131+C138+C151+C159+C166+C180+C192+C219</f>
        <v>70450000</v>
      </c>
      <c r="D109" s="33">
        <f>D110+D124+D131+D138+D151+D159+D166+D180+D192+D219</f>
        <v>70450000</v>
      </c>
      <c r="E109" s="33">
        <f>E110+E124+E131+E138+E151+E159+E166+E180+E192+E219</f>
        <v>70450000</v>
      </c>
      <c r="F109" s="33">
        <f t="shared" ref="F109:H109" si="51">F110+F124+F131+F138+F151+F159+F166+F180+F192+F219</f>
        <v>0</v>
      </c>
      <c r="G109" s="33">
        <f t="shared" si="51"/>
        <v>0</v>
      </c>
      <c r="H109" s="33">
        <f t="shared" si="51"/>
        <v>0</v>
      </c>
      <c r="I109" s="59">
        <f t="shared" si="35"/>
        <v>0</v>
      </c>
      <c r="J109" s="33">
        <f t="shared" si="36"/>
        <v>70450000</v>
      </c>
      <c r="K109" s="55">
        <f t="shared" si="37"/>
        <v>0</v>
      </c>
    </row>
    <row r="110" spans="1:12" x14ac:dyDescent="0.25">
      <c r="A110" s="31" t="s">
        <v>216</v>
      </c>
      <c r="B110" s="32" t="s">
        <v>109</v>
      </c>
      <c r="C110" s="33">
        <f>C111+C114+C121</f>
        <v>26406000</v>
      </c>
      <c r="D110" s="33">
        <f>D111+D114+D121</f>
        <v>26406000</v>
      </c>
      <c r="E110" s="33">
        <f>E111+E114+E121</f>
        <v>26406000</v>
      </c>
      <c r="F110" s="33">
        <f t="shared" ref="F110:H110" si="52">F111+F114+F121</f>
        <v>0</v>
      </c>
      <c r="G110" s="33">
        <f t="shared" si="52"/>
        <v>0</v>
      </c>
      <c r="H110" s="33">
        <f t="shared" si="52"/>
        <v>0</v>
      </c>
      <c r="I110" s="59">
        <f t="shared" si="35"/>
        <v>0</v>
      </c>
      <c r="J110" s="33">
        <f t="shared" si="36"/>
        <v>26406000</v>
      </c>
      <c r="K110" s="55">
        <f t="shared" si="37"/>
        <v>0</v>
      </c>
    </row>
    <row r="111" spans="1:12" s="7" customFormat="1" x14ac:dyDescent="0.25">
      <c r="A111" s="31" t="s">
        <v>0</v>
      </c>
      <c r="B111" s="32" t="s">
        <v>31</v>
      </c>
      <c r="C111" s="33">
        <f t="shared" ref="C111:E112" si="53">C112</f>
        <v>256000</v>
      </c>
      <c r="D111" s="33">
        <f t="shared" si="53"/>
        <v>256000</v>
      </c>
      <c r="E111" s="33">
        <f t="shared" si="53"/>
        <v>256000</v>
      </c>
      <c r="F111" s="33">
        <f t="shared" ref="F111:H112" si="54">F112</f>
        <v>0</v>
      </c>
      <c r="G111" s="33">
        <f t="shared" si="54"/>
        <v>0</v>
      </c>
      <c r="H111" s="33">
        <f t="shared" si="54"/>
        <v>0</v>
      </c>
      <c r="I111" s="59">
        <f t="shared" si="35"/>
        <v>0</v>
      </c>
      <c r="J111" s="33">
        <f t="shared" si="36"/>
        <v>256000</v>
      </c>
      <c r="K111" s="55">
        <f t="shared" si="37"/>
        <v>0</v>
      </c>
      <c r="L111" s="16"/>
    </row>
    <row r="112" spans="1:12" x14ac:dyDescent="0.25">
      <c r="A112" s="31">
        <v>521211</v>
      </c>
      <c r="B112" s="32" t="s">
        <v>1</v>
      </c>
      <c r="C112" s="33">
        <f t="shared" si="53"/>
        <v>256000</v>
      </c>
      <c r="D112" s="33">
        <f t="shared" si="53"/>
        <v>256000</v>
      </c>
      <c r="E112" s="33">
        <f t="shared" si="53"/>
        <v>256000</v>
      </c>
      <c r="F112" s="33">
        <f t="shared" si="54"/>
        <v>0</v>
      </c>
      <c r="G112" s="33">
        <f t="shared" si="54"/>
        <v>0</v>
      </c>
      <c r="H112" s="33">
        <f t="shared" si="54"/>
        <v>0</v>
      </c>
      <c r="I112" s="59">
        <f t="shared" si="35"/>
        <v>0</v>
      </c>
      <c r="J112" s="33">
        <f t="shared" si="36"/>
        <v>256000</v>
      </c>
      <c r="K112" s="55">
        <f t="shared" si="37"/>
        <v>0</v>
      </c>
    </row>
    <row r="113" spans="1:12" x14ac:dyDescent="0.25">
      <c r="A113" s="31"/>
      <c r="B113" s="9" t="s">
        <v>168</v>
      </c>
      <c r="C113" s="33">
        <v>256000</v>
      </c>
      <c r="D113" s="33">
        <v>256000</v>
      </c>
      <c r="E113" s="33">
        <v>256000</v>
      </c>
      <c r="F113" s="1">
        <f>JAN!G113</f>
        <v>0</v>
      </c>
      <c r="G113" s="33">
        <v>0</v>
      </c>
      <c r="H113" s="33">
        <v>0</v>
      </c>
      <c r="I113" s="59">
        <f t="shared" si="35"/>
        <v>0</v>
      </c>
      <c r="J113" s="54">
        <f t="shared" si="36"/>
        <v>256000</v>
      </c>
      <c r="K113" s="55">
        <f t="shared" si="37"/>
        <v>0</v>
      </c>
    </row>
    <row r="114" spans="1:12" x14ac:dyDescent="0.25">
      <c r="A114" s="31" t="s">
        <v>11</v>
      </c>
      <c r="B114" s="32" t="s">
        <v>110</v>
      </c>
      <c r="C114" s="33">
        <f>C115+C117+C119</f>
        <v>25950000</v>
      </c>
      <c r="D114" s="33">
        <f>D115+D117+D119</f>
        <v>25950000</v>
      </c>
      <c r="E114" s="33">
        <f>E115+E117+E119</f>
        <v>25950000</v>
      </c>
      <c r="F114" s="33">
        <f t="shared" ref="F114:H114" si="55">F115+F117+F119</f>
        <v>0</v>
      </c>
      <c r="G114" s="33">
        <f t="shared" si="55"/>
        <v>0</v>
      </c>
      <c r="H114" s="33">
        <f t="shared" si="55"/>
        <v>0</v>
      </c>
      <c r="I114" s="59">
        <f t="shared" si="35"/>
        <v>0</v>
      </c>
      <c r="J114" s="33">
        <f t="shared" si="36"/>
        <v>25950000</v>
      </c>
      <c r="K114" s="55">
        <f t="shared" si="37"/>
        <v>0</v>
      </c>
    </row>
    <row r="115" spans="1:12" x14ac:dyDescent="0.25">
      <c r="A115" s="31">
        <v>521211</v>
      </c>
      <c r="B115" s="32" t="s">
        <v>1</v>
      </c>
      <c r="C115" s="33">
        <f>C116</f>
        <v>4950000</v>
      </c>
      <c r="D115" s="33">
        <f>D116</f>
        <v>4950000</v>
      </c>
      <c r="E115" s="33">
        <f>E116</f>
        <v>4950000</v>
      </c>
      <c r="F115" s="33">
        <f t="shared" ref="F115:H115" si="56">F116</f>
        <v>0</v>
      </c>
      <c r="G115" s="33">
        <f t="shared" si="56"/>
        <v>0</v>
      </c>
      <c r="H115" s="33">
        <f t="shared" si="56"/>
        <v>0</v>
      </c>
      <c r="I115" s="59">
        <f t="shared" si="35"/>
        <v>0</v>
      </c>
      <c r="J115" s="33">
        <f t="shared" si="36"/>
        <v>4950000</v>
      </c>
      <c r="K115" s="55">
        <f t="shared" si="37"/>
        <v>0</v>
      </c>
    </row>
    <row r="116" spans="1:12" s="7" customFormat="1" x14ac:dyDescent="0.25">
      <c r="A116" s="31"/>
      <c r="B116" s="9" t="s">
        <v>311</v>
      </c>
      <c r="C116" s="33">
        <v>4950000</v>
      </c>
      <c r="D116" s="33">
        <v>4950000</v>
      </c>
      <c r="E116" s="33">
        <v>4950000</v>
      </c>
      <c r="F116" s="1">
        <f>JAN!G116</f>
        <v>0</v>
      </c>
      <c r="G116" s="33">
        <v>0</v>
      </c>
      <c r="H116" s="33">
        <v>0</v>
      </c>
      <c r="I116" s="59">
        <f t="shared" si="35"/>
        <v>0</v>
      </c>
      <c r="J116" s="54">
        <f t="shared" si="36"/>
        <v>4950000</v>
      </c>
      <c r="K116" s="55">
        <f t="shared" si="37"/>
        <v>0</v>
      </c>
      <c r="L116" s="16"/>
    </row>
    <row r="117" spans="1:12" x14ac:dyDescent="0.25">
      <c r="A117" s="31">
        <v>522151</v>
      </c>
      <c r="B117" s="32" t="s">
        <v>34</v>
      </c>
      <c r="C117" s="33">
        <f>C118</f>
        <v>15000000</v>
      </c>
      <c r="D117" s="33">
        <f>D118</f>
        <v>15000000</v>
      </c>
      <c r="E117" s="33">
        <f>E118</f>
        <v>15000000</v>
      </c>
      <c r="F117" s="33">
        <f t="shared" ref="F117:H117" si="57">F118</f>
        <v>0</v>
      </c>
      <c r="G117" s="33">
        <f t="shared" si="57"/>
        <v>0</v>
      </c>
      <c r="H117" s="33">
        <f t="shared" si="57"/>
        <v>0</v>
      </c>
      <c r="I117" s="59">
        <f t="shared" si="35"/>
        <v>0</v>
      </c>
      <c r="J117" s="33">
        <f t="shared" si="36"/>
        <v>15000000</v>
      </c>
      <c r="K117" s="55">
        <f t="shared" si="37"/>
        <v>0</v>
      </c>
    </row>
    <row r="118" spans="1:12" x14ac:dyDescent="0.25">
      <c r="A118" s="31"/>
      <c r="B118" s="9" t="s">
        <v>323</v>
      </c>
      <c r="C118" s="33">
        <v>15000000</v>
      </c>
      <c r="D118" s="33">
        <v>15000000</v>
      </c>
      <c r="E118" s="33">
        <v>15000000</v>
      </c>
      <c r="F118" s="1">
        <f>JAN!G118</f>
        <v>0</v>
      </c>
      <c r="G118" s="33">
        <v>0</v>
      </c>
      <c r="H118" s="33">
        <v>0</v>
      </c>
      <c r="I118" s="59">
        <f t="shared" si="35"/>
        <v>0</v>
      </c>
      <c r="J118" s="54">
        <f t="shared" si="36"/>
        <v>15000000</v>
      </c>
      <c r="K118" s="55">
        <f t="shared" si="37"/>
        <v>0</v>
      </c>
    </row>
    <row r="119" spans="1:12" x14ac:dyDescent="0.25">
      <c r="A119" s="31">
        <v>524113</v>
      </c>
      <c r="B119" s="32" t="s">
        <v>38</v>
      </c>
      <c r="C119" s="33">
        <f>C120</f>
        <v>6000000</v>
      </c>
      <c r="D119" s="33">
        <f>D120</f>
        <v>6000000</v>
      </c>
      <c r="E119" s="33">
        <f>E120</f>
        <v>6000000</v>
      </c>
      <c r="F119" s="33">
        <f t="shared" ref="F119:H119" si="58">F120</f>
        <v>0</v>
      </c>
      <c r="G119" s="33">
        <f t="shared" si="58"/>
        <v>0</v>
      </c>
      <c r="H119" s="33">
        <f t="shared" si="58"/>
        <v>0</v>
      </c>
      <c r="I119" s="59">
        <f t="shared" si="35"/>
        <v>0</v>
      </c>
      <c r="J119" s="33">
        <f t="shared" si="36"/>
        <v>6000000</v>
      </c>
      <c r="K119" s="55">
        <f t="shared" si="37"/>
        <v>0</v>
      </c>
    </row>
    <row r="120" spans="1:12" x14ac:dyDescent="0.25">
      <c r="A120" s="31"/>
      <c r="B120" s="9" t="s">
        <v>312</v>
      </c>
      <c r="C120" s="33">
        <v>6000000</v>
      </c>
      <c r="D120" s="33">
        <v>6000000</v>
      </c>
      <c r="E120" s="33">
        <v>6000000</v>
      </c>
      <c r="F120" s="1">
        <f>JAN!G120</f>
        <v>0</v>
      </c>
      <c r="G120" s="33">
        <v>0</v>
      </c>
      <c r="H120" s="33">
        <v>0</v>
      </c>
      <c r="I120" s="59">
        <f t="shared" si="35"/>
        <v>0</v>
      </c>
      <c r="J120" s="54">
        <f t="shared" si="36"/>
        <v>6000000</v>
      </c>
      <c r="K120" s="55">
        <f t="shared" si="37"/>
        <v>0</v>
      </c>
    </row>
    <row r="121" spans="1:12" s="7" customFormat="1" x14ac:dyDescent="0.25">
      <c r="A121" s="31" t="s">
        <v>10</v>
      </c>
      <c r="B121" s="32" t="s">
        <v>205</v>
      </c>
      <c r="C121" s="33">
        <f t="shared" ref="C121:E122" si="59">C122</f>
        <v>200000</v>
      </c>
      <c r="D121" s="33">
        <f t="shared" si="59"/>
        <v>200000</v>
      </c>
      <c r="E121" s="33">
        <f t="shared" si="59"/>
        <v>200000</v>
      </c>
      <c r="F121" s="33">
        <f t="shared" ref="F121:H122" si="60">F122</f>
        <v>0</v>
      </c>
      <c r="G121" s="33">
        <f t="shared" si="60"/>
        <v>0</v>
      </c>
      <c r="H121" s="33">
        <f t="shared" si="60"/>
        <v>0</v>
      </c>
      <c r="I121" s="59">
        <f t="shared" si="35"/>
        <v>0</v>
      </c>
      <c r="J121" s="33">
        <f t="shared" si="36"/>
        <v>200000</v>
      </c>
      <c r="K121" s="55">
        <f t="shared" si="37"/>
        <v>0</v>
      </c>
      <c r="L121" s="16"/>
    </row>
    <row r="122" spans="1:12" x14ac:dyDescent="0.25">
      <c r="A122" s="31">
        <v>521211</v>
      </c>
      <c r="B122" s="32" t="s">
        <v>1</v>
      </c>
      <c r="C122" s="33">
        <f t="shared" si="59"/>
        <v>200000</v>
      </c>
      <c r="D122" s="33">
        <f t="shared" si="59"/>
        <v>200000</v>
      </c>
      <c r="E122" s="33">
        <f t="shared" si="59"/>
        <v>200000</v>
      </c>
      <c r="F122" s="33">
        <f t="shared" si="60"/>
        <v>0</v>
      </c>
      <c r="G122" s="33">
        <f t="shared" si="60"/>
        <v>0</v>
      </c>
      <c r="H122" s="33">
        <f t="shared" si="60"/>
        <v>0</v>
      </c>
      <c r="I122" s="59">
        <f t="shared" si="35"/>
        <v>0</v>
      </c>
      <c r="J122" s="33">
        <f t="shared" si="36"/>
        <v>200000</v>
      </c>
      <c r="K122" s="55">
        <f t="shared" si="37"/>
        <v>0</v>
      </c>
    </row>
    <row r="123" spans="1:12" x14ac:dyDescent="0.25">
      <c r="A123" s="31"/>
      <c r="B123" s="9" t="s">
        <v>283</v>
      </c>
      <c r="C123" s="33">
        <v>200000</v>
      </c>
      <c r="D123" s="33">
        <v>200000</v>
      </c>
      <c r="E123" s="33">
        <v>200000</v>
      </c>
      <c r="F123" s="1">
        <f>JAN!G123</f>
        <v>0</v>
      </c>
      <c r="G123" s="33">
        <v>0</v>
      </c>
      <c r="H123" s="33">
        <v>0</v>
      </c>
      <c r="I123" s="59">
        <f t="shared" si="35"/>
        <v>0</v>
      </c>
      <c r="J123" s="54">
        <f t="shared" si="36"/>
        <v>200000</v>
      </c>
      <c r="K123" s="55">
        <f t="shared" si="37"/>
        <v>0</v>
      </c>
    </row>
    <row r="124" spans="1:12" x14ac:dyDescent="0.25">
      <c r="A124" s="31" t="s">
        <v>217</v>
      </c>
      <c r="B124" s="32" t="s">
        <v>111</v>
      </c>
      <c r="C124" s="33">
        <f>C125+C128</f>
        <v>1845000</v>
      </c>
      <c r="D124" s="33">
        <f>D125+D128</f>
        <v>1845000</v>
      </c>
      <c r="E124" s="33">
        <f>E125+E128</f>
        <v>1845000</v>
      </c>
      <c r="F124" s="33">
        <f t="shared" ref="F124:H124" si="61">F125+F128</f>
        <v>0</v>
      </c>
      <c r="G124" s="33">
        <f t="shared" si="61"/>
        <v>0</v>
      </c>
      <c r="H124" s="33">
        <f t="shared" si="61"/>
        <v>0</v>
      </c>
      <c r="I124" s="59">
        <f t="shared" si="35"/>
        <v>0</v>
      </c>
      <c r="J124" s="33">
        <f t="shared" si="36"/>
        <v>1845000</v>
      </c>
      <c r="K124" s="55">
        <f t="shared" si="37"/>
        <v>0</v>
      </c>
    </row>
    <row r="125" spans="1:12" x14ac:dyDescent="0.25">
      <c r="A125" s="31" t="s">
        <v>0</v>
      </c>
      <c r="B125" s="32" t="s">
        <v>112</v>
      </c>
      <c r="C125" s="33">
        <f t="shared" ref="C125:E126" si="62">C126</f>
        <v>1800000</v>
      </c>
      <c r="D125" s="33">
        <f t="shared" si="62"/>
        <v>1800000</v>
      </c>
      <c r="E125" s="33">
        <f t="shared" si="62"/>
        <v>1800000</v>
      </c>
      <c r="F125" s="33">
        <f t="shared" ref="F125:H126" si="63">F126</f>
        <v>0</v>
      </c>
      <c r="G125" s="33">
        <f t="shared" si="63"/>
        <v>0</v>
      </c>
      <c r="H125" s="33">
        <f t="shared" si="63"/>
        <v>0</v>
      </c>
      <c r="I125" s="59">
        <f t="shared" si="35"/>
        <v>0</v>
      </c>
      <c r="J125" s="33">
        <f t="shared" si="36"/>
        <v>1800000</v>
      </c>
      <c r="K125" s="55">
        <f t="shared" si="37"/>
        <v>0</v>
      </c>
    </row>
    <row r="126" spans="1:12" x14ac:dyDescent="0.25">
      <c r="A126" s="31">
        <v>524113</v>
      </c>
      <c r="B126" s="32" t="s">
        <v>38</v>
      </c>
      <c r="C126" s="33">
        <f t="shared" si="62"/>
        <v>1800000</v>
      </c>
      <c r="D126" s="33">
        <f t="shared" si="62"/>
        <v>1800000</v>
      </c>
      <c r="E126" s="33">
        <f t="shared" si="62"/>
        <v>1800000</v>
      </c>
      <c r="F126" s="33">
        <f t="shared" si="63"/>
        <v>0</v>
      </c>
      <c r="G126" s="33">
        <f t="shared" si="63"/>
        <v>0</v>
      </c>
      <c r="H126" s="33">
        <f t="shared" si="63"/>
        <v>0</v>
      </c>
      <c r="I126" s="59">
        <f t="shared" si="35"/>
        <v>0</v>
      </c>
      <c r="J126" s="33">
        <f t="shared" si="36"/>
        <v>1800000</v>
      </c>
      <c r="K126" s="55">
        <f t="shared" si="37"/>
        <v>0</v>
      </c>
    </row>
    <row r="127" spans="1:12" x14ac:dyDescent="0.25">
      <c r="A127" s="31"/>
      <c r="B127" s="9" t="s">
        <v>483</v>
      </c>
      <c r="C127" s="33">
        <v>1800000</v>
      </c>
      <c r="D127" s="33">
        <v>1800000</v>
      </c>
      <c r="E127" s="33">
        <v>1800000</v>
      </c>
      <c r="F127" s="1">
        <f>JAN!G127</f>
        <v>0</v>
      </c>
      <c r="G127" s="33">
        <v>0</v>
      </c>
      <c r="H127" s="33">
        <v>0</v>
      </c>
      <c r="I127" s="59">
        <f t="shared" si="35"/>
        <v>0</v>
      </c>
      <c r="J127" s="54">
        <f t="shared" si="36"/>
        <v>1800000</v>
      </c>
      <c r="K127" s="55">
        <f t="shared" si="37"/>
        <v>0</v>
      </c>
    </row>
    <row r="128" spans="1:12" x14ac:dyDescent="0.25">
      <c r="A128" s="31" t="s">
        <v>11</v>
      </c>
      <c r="B128" s="32" t="s">
        <v>206</v>
      </c>
      <c r="C128" s="33">
        <f t="shared" ref="C128:E129" si="64">C129</f>
        <v>45000</v>
      </c>
      <c r="D128" s="33">
        <f t="shared" si="64"/>
        <v>45000</v>
      </c>
      <c r="E128" s="33">
        <f t="shared" si="64"/>
        <v>45000</v>
      </c>
      <c r="F128" s="33">
        <f t="shared" ref="F128:H129" si="65">F129</f>
        <v>0</v>
      </c>
      <c r="G128" s="33">
        <f t="shared" si="65"/>
        <v>0</v>
      </c>
      <c r="H128" s="33">
        <f t="shared" si="65"/>
        <v>0</v>
      </c>
      <c r="I128" s="59">
        <f t="shared" si="35"/>
        <v>0</v>
      </c>
      <c r="J128" s="33">
        <f t="shared" si="36"/>
        <v>45000</v>
      </c>
      <c r="K128" s="55">
        <f t="shared" si="37"/>
        <v>0</v>
      </c>
    </row>
    <row r="129" spans="1:12" x14ac:dyDescent="0.25">
      <c r="A129" s="31">
        <v>521211</v>
      </c>
      <c r="B129" s="32" t="s">
        <v>1</v>
      </c>
      <c r="C129" s="33">
        <f t="shared" si="64"/>
        <v>45000</v>
      </c>
      <c r="D129" s="33">
        <f t="shared" si="64"/>
        <v>45000</v>
      </c>
      <c r="E129" s="33">
        <f t="shared" si="64"/>
        <v>45000</v>
      </c>
      <c r="F129" s="33">
        <f t="shared" si="65"/>
        <v>0</v>
      </c>
      <c r="G129" s="33">
        <f t="shared" si="65"/>
        <v>0</v>
      </c>
      <c r="H129" s="33">
        <f t="shared" si="65"/>
        <v>0</v>
      </c>
      <c r="I129" s="59">
        <f t="shared" si="35"/>
        <v>0</v>
      </c>
      <c r="J129" s="33">
        <f t="shared" si="36"/>
        <v>45000</v>
      </c>
      <c r="K129" s="55">
        <f t="shared" si="37"/>
        <v>0</v>
      </c>
    </row>
    <row r="130" spans="1:12" x14ac:dyDescent="0.25">
      <c r="A130" s="31"/>
      <c r="B130" s="9" t="s">
        <v>281</v>
      </c>
      <c r="C130" s="33">
        <v>45000</v>
      </c>
      <c r="D130" s="33">
        <v>45000</v>
      </c>
      <c r="E130" s="33">
        <v>45000</v>
      </c>
      <c r="F130" s="1">
        <f>JAN!G130</f>
        <v>0</v>
      </c>
      <c r="G130" s="33">
        <v>0</v>
      </c>
      <c r="H130" s="33">
        <v>0</v>
      </c>
      <c r="I130" s="59">
        <f t="shared" si="35"/>
        <v>0</v>
      </c>
      <c r="J130" s="54">
        <f t="shared" si="36"/>
        <v>45000</v>
      </c>
      <c r="K130" s="55">
        <f t="shared" si="37"/>
        <v>0</v>
      </c>
    </row>
    <row r="131" spans="1:12" s="7" customFormat="1" x14ac:dyDescent="0.25">
      <c r="A131" s="31" t="s">
        <v>227</v>
      </c>
      <c r="B131" s="32" t="s">
        <v>113</v>
      </c>
      <c r="C131" s="33">
        <f>C132+C135</f>
        <v>975000</v>
      </c>
      <c r="D131" s="33">
        <f>D132+D135</f>
        <v>975000</v>
      </c>
      <c r="E131" s="33">
        <f>E132+E135</f>
        <v>975000</v>
      </c>
      <c r="F131" s="33">
        <f t="shared" ref="F131:H131" si="66">F132+F135</f>
        <v>0</v>
      </c>
      <c r="G131" s="33">
        <f t="shared" si="66"/>
        <v>0</v>
      </c>
      <c r="H131" s="33">
        <f t="shared" si="66"/>
        <v>0</v>
      </c>
      <c r="I131" s="59">
        <f t="shared" si="35"/>
        <v>0</v>
      </c>
      <c r="J131" s="33">
        <f t="shared" si="36"/>
        <v>975000</v>
      </c>
      <c r="K131" s="55">
        <f t="shared" si="37"/>
        <v>0</v>
      </c>
      <c r="L131" s="16"/>
    </row>
    <row r="132" spans="1:12" x14ac:dyDescent="0.25">
      <c r="A132" s="31" t="s">
        <v>0</v>
      </c>
      <c r="B132" s="32" t="s">
        <v>114</v>
      </c>
      <c r="C132" s="33">
        <f t="shared" ref="C132:E133" si="67">C133</f>
        <v>900000</v>
      </c>
      <c r="D132" s="33">
        <f t="shared" si="67"/>
        <v>900000</v>
      </c>
      <c r="E132" s="33">
        <f t="shared" si="67"/>
        <v>900000</v>
      </c>
      <c r="F132" s="33">
        <f t="shared" ref="F132:H133" si="68">F133</f>
        <v>0</v>
      </c>
      <c r="G132" s="33">
        <f t="shared" si="68"/>
        <v>0</v>
      </c>
      <c r="H132" s="33">
        <f t="shared" si="68"/>
        <v>0</v>
      </c>
      <c r="I132" s="59">
        <f t="shared" si="35"/>
        <v>0</v>
      </c>
      <c r="J132" s="33">
        <f t="shared" si="36"/>
        <v>900000</v>
      </c>
      <c r="K132" s="55">
        <f t="shared" si="37"/>
        <v>0</v>
      </c>
    </row>
    <row r="133" spans="1:12" x14ac:dyDescent="0.25">
      <c r="A133" s="31">
        <v>524113</v>
      </c>
      <c r="B133" s="32" t="s">
        <v>38</v>
      </c>
      <c r="C133" s="33">
        <f t="shared" si="67"/>
        <v>900000</v>
      </c>
      <c r="D133" s="33">
        <f t="shared" si="67"/>
        <v>900000</v>
      </c>
      <c r="E133" s="33">
        <f t="shared" si="67"/>
        <v>900000</v>
      </c>
      <c r="F133" s="33">
        <f t="shared" si="68"/>
        <v>0</v>
      </c>
      <c r="G133" s="33">
        <f t="shared" si="68"/>
        <v>0</v>
      </c>
      <c r="H133" s="33">
        <f t="shared" si="68"/>
        <v>0</v>
      </c>
      <c r="I133" s="59">
        <f t="shared" si="35"/>
        <v>0</v>
      </c>
      <c r="J133" s="33">
        <f t="shared" si="36"/>
        <v>900000</v>
      </c>
      <c r="K133" s="55">
        <f t="shared" si="37"/>
        <v>0</v>
      </c>
    </row>
    <row r="134" spans="1:12" x14ac:dyDescent="0.25">
      <c r="A134" s="31"/>
      <c r="B134" s="32" t="s">
        <v>430</v>
      </c>
      <c r="C134" s="33">
        <v>900000</v>
      </c>
      <c r="D134" s="33">
        <v>900000</v>
      </c>
      <c r="E134" s="33">
        <v>900000</v>
      </c>
      <c r="F134" s="1">
        <f>JAN!G134</f>
        <v>0</v>
      </c>
      <c r="G134" s="33">
        <v>0</v>
      </c>
      <c r="H134" s="33">
        <v>0</v>
      </c>
      <c r="I134" s="59">
        <f t="shared" si="35"/>
        <v>0</v>
      </c>
      <c r="J134" s="54">
        <f t="shared" si="36"/>
        <v>900000</v>
      </c>
      <c r="K134" s="55">
        <f t="shared" si="37"/>
        <v>0</v>
      </c>
    </row>
    <row r="135" spans="1:12" x14ac:dyDescent="0.25">
      <c r="A135" s="31" t="s">
        <v>11</v>
      </c>
      <c r="B135" s="32" t="s">
        <v>207</v>
      </c>
      <c r="C135" s="33">
        <f t="shared" ref="C135:E136" si="69">C136</f>
        <v>75000</v>
      </c>
      <c r="D135" s="33">
        <f t="shared" si="69"/>
        <v>75000</v>
      </c>
      <c r="E135" s="33">
        <f t="shared" si="69"/>
        <v>75000</v>
      </c>
      <c r="F135" s="33">
        <f t="shared" ref="F135:H136" si="70">F136</f>
        <v>0</v>
      </c>
      <c r="G135" s="33">
        <f t="shared" si="70"/>
        <v>0</v>
      </c>
      <c r="H135" s="33">
        <f t="shared" si="70"/>
        <v>0</v>
      </c>
      <c r="I135" s="59">
        <f t="shared" si="35"/>
        <v>0</v>
      </c>
      <c r="J135" s="33">
        <f t="shared" si="36"/>
        <v>75000</v>
      </c>
      <c r="K135" s="55">
        <f t="shared" si="37"/>
        <v>0</v>
      </c>
    </row>
    <row r="136" spans="1:12" x14ac:dyDescent="0.25">
      <c r="A136" s="31">
        <v>521211</v>
      </c>
      <c r="B136" s="32" t="s">
        <v>1</v>
      </c>
      <c r="C136" s="33">
        <f t="shared" si="69"/>
        <v>75000</v>
      </c>
      <c r="D136" s="33">
        <f t="shared" si="69"/>
        <v>75000</v>
      </c>
      <c r="E136" s="33">
        <f t="shared" si="69"/>
        <v>75000</v>
      </c>
      <c r="F136" s="33">
        <f t="shared" si="70"/>
        <v>0</v>
      </c>
      <c r="G136" s="33">
        <f t="shared" si="70"/>
        <v>0</v>
      </c>
      <c r="H136" s="33">
        <f t="shared" si="70"/>
        <v>0</v>
      </c>
      <c r="I136" s="59">
        <f t="shared" ref="I136:I199" si="71">SUM(F136:H136)</f>
        <v>0</v>
      </c>
      <c r="J136" s="33">
        <f t="shared" ref="J136:J199" si="72">C136-I136</f>
        <v>75000</v>
      </c>
      <c r="K136" s="55">
        <f t="shared" ref="K136:K199" si="73">I136/C136</f>
        <v>0</v>
      </c>
    </row>
    <row r="137" spans="1:12" s="7" customFormat="1" x14ac:dyDescent="0.25">
      <c r="A137" s="31"/>
      <c r="B137" s="32" t="s">
        <v>281</v>
      </c>
      <c r="C137" s="33">
        <v>75000</v>
      </c>
      <c r="D137" s="33">
        <v>75000</v>
      </c>
      <c r="E137" s="33">
        <v>75000</v>
      </c>
      <c r="F137" s="1">
        <f>JAN!G137</f>
        <v>0</v>
      </c>
      <c r="G137" s="33">
        <v>0</v>
      </c>
      <c r="H137" s="33">
        <v>0</v>
      </c>
      <c r="I137" s="59">
        <f t="shared" si="71"/>
        <v>0</v>
      </c>
      <c r="J137" s="54">
        <f t="shared" si="72"/>
        <v>75000</v>
      </c>
      <c r="K137" s="55">
        <f t="shared" si="73"/>
        <v>0</v>
      </c>
      <c r="L137" s="16"/>
    </row>
    <row r="138" spans="1:12" x14ac:dyDescent="0.25">
      <c r="A138" s="31" t="s">
        <v>228</v>
      </c>
      <c r="B138" s="32" t="s">
        <v>115</v>
      </c>
      <c r="C138" s="33">
        <f>C139+C143+C148</f>
        <v>3191000</v>
      </c>
      <c r="D138" s="33">
        <f>D139+D143+D148</f>
        <v>3191000</v>
      </c>
      <c r="E138" s="33">
        <f>E139+E143+E148</f>
        <v>3191000</v>
      </c>
      <c r="F138" s="33">
        <f t="shared" ref="F138:H138" si="74">F139+F143+F148</f>
        <v>0</v>
      </c>
      <c r="G138" s="33">
        <f t="shared" si="74"/>
        <v>0</v>
      </c>
      <c r="H138" s="33">
        <f t="shared" si="74"/>
        <v>0</v>
      </c>
      <c r="I138" s="59">
        <f t="shared" si="71"/>
        <v>0</v>
      </c>
      <c r="J138" s="33">
        <f t="shared" si="72"/>
        <v>3191000</v>
      </c>
      <c r="K138" s="55">
        <f t="shared" si="73"/>
        <v>0</v>
      </c>
    </row>
    <row r="139" spans="1:12" x14ac:dyDescent="0.25">
      <c r="A139" s="31" t="s">
        <v>0</v>
      </c>
      <c r="B139" s="32" t="s">
        <v>31</v>
      </c>
      <c r="C139" s="33">
        <f>C140</f>
        <v>166000</v>
      </c>
      <c r="D139" s="33">
        <f>D140</f>
        <v>166000</v>
      </c>
      <c r="E139" s="33">
        <f>E140</f>
        <v>166000</v>
      </c>
      <c r="F139" s="33">
        <f t="shared" ref="F139:H139" si="75">F140</f>
        <v>0</v>
      </c>
      <c r="G139" s="33">
        <f t="shared" si="75"/>
        <v>0</v>
      </c>
      <c r="H139" s="33">
        <f t="shared" si="75"/>
        <v>0</v>
      </c>
      <c r="I139" s="59">
        <f t="shared" si="71"/>
        <v>0</v>
      </c>
      <c r="J139" s="33">
        <f t="shared" si="72"/>
        <v>166000</v>
      </c>
      <c r="K139" s="55">
        <f t="shared" si="73"/>
        <v>0</v>
      </c>
    </row>
    <row r="140" spans="1:12" x14ac:dyDescent="0.25">
      <c r="A140" s="31">
        <v>521211</v>
      </c>
      <c r="B140" s="32" t="s">
        <v>1</v>
      </c>
      <c r="C140" s="33">
        <f>SUM(C141:C142)</f>
        <v>166000</v>
      </c>
      <c r="D140" s="33">
        <f>SUM(D141:D142)</f>
        <v>166000</v>
      </c>
      <c r="E140" s="33">
        <f>SUM(E141:E142)</f>
        <v>166000</v>
      </c>
      <c r="F140" s="33">
        <f t="shared" ref="F140:H140" si="76">SUM(F141:F142)</f>
        <v>0</v>
      </c>
      <c r="G140" s="33">
        <f t="shared" si="76"/>
        <v>0</v>
      </c>
      <c r="H140" s="33">
        <f t="shared" si="76"/>
        <v>0</v>
      </c>
      <c r="I140" s="59">
        <f t="shared" si="71"/>
        <v>0</v>
      </c>
      <c r="J140" s="33">
        <f t="shared" si="72"/>
        <v>166000</v>
      </c>
      <c r="K140" s="55">
        <f t="shared" si="73"/>
        <v>0</v>
      </c>
    </row>
    <row r="141" spans="1:12" x14ac:dyDescent="0.25">
      <c r="A141" s="31"/>
      <c r="B141" s="32" t="s">
        <v>281</v>
      </c>
      <c r="C141" s="33">
        <v>16000</v>
      </c>
      <c r="D141" s="33">
        <v>16000</v>
      </c>
      <c r="E141" s="33">
        <v>16000</v>
      </c>
      <c r="F141" s="1">
        <f>JAN!G141</f>
        <v>0</v>
      </c>
      <c r="G141" s="33">
        <v>0</v>
      </c>
      <c r="H141" s="33">
        <v>0</v>
      </c>
      <c r="I141" s="59">
        <f t="shared" si="71"/>
        <v>0</v>
      </c>
      <c r="J141" s="54">
        <f t="shared" si="72"/>
        <v>16000</v>
      </c>
      <c r="K141" s="55">
        <f t="shared" si="73"/>
        <v>0</v>
      </c>
    </row>
    <row r="142" spans="1:12" x14ac:dyDescent="0.25">
      <c r="A142" s="31"/>
      <c r="B142" s="32" t="s">
        <v>390</v>
      </c>
      <c r="C142" s="33">
        <v>150000</v>
      </c>
      <c r="D142" s="33">
        <v>150000</v>
      </c>
      <c r="E142" s="33">
        <v>150000</v>
      </c>
      <c r="F142" s="1">
        <f>JAN!G142</f>
        <v>0</v>
      </c>
      <c r="G142" s="33">
        <v>0</v>
      </c>
      <c r="H142" s="33">
        <v>0</v>
      </c>
      <c r="I142" s="59">
        <f t="shared" si="71"/>
        <v>0</v>
      </c>
      <c r="J142" s="54">
        <f t="shared" si="72"/>
        <v>150000</v>
      </c>
      <c r="K142" s="55">
        <f t="shared" si="73"/>
        <v>0</v>
      </c>
    </row>
    <row r="143" spans="1:12" s="7" customFormat="1" x14ac:dyDescent="0.25">
      <c r="A143" s="31" t="s">
        <v>11</v>
      </c>
      <c r="B143" s="32" t="s">
        <v>116</v>
      </c>
      <c r="C143" s="33">
        <f>C144+C146</f>
        <v>3000000</v>
      </c>
      <c r="D143" s="33">
        <f>D144+D146</f>
        <v>3000000</v>
      </c>
      <c r="E143" s="33">
        <f>E144+E146</f>
        <v>3000000</v>
      </c>
      <c r="F143" s="33">
        <f t="shared" ref="F143:H143" si="77">F144+F146</f>
        <v>0</v>
      </c>
      <c r="G143" s="33">
        <f t="shared" si="77"/>
        <v>0</v>
      </c>
      <c r="H143" s="33">
        <f t="shared" si="77"/>
        <v>0</v>
      </c>
      <c r="I143" s="59">
        <f t="shared" si="71"/>
        <v>0</v>
      </c>
      <c r="J143" s="33">
        <f t="shared" si="72"/>
        <v>3000000</v>
      </c>
      <c r="K143" s="55">
        <f t="shared" si="73"/>
        <v>0</v>
      </c>
      <c r="L143" s="16"/>
    </row>
    <row r="144" spans="1:12" x14ac:dyDescent="0.25">
      <c r="A144" s="31">
        <v>522151</v>
      </c>
      <c r="B144" s="32" t="s">
        <v>34</v>
      </c>
      <c r="C144" s="33">
        <f>C145</f>
        <v>2400000</v>
      </c>
      <c r="D144" s="33">
        <f>D145</f>
        <v>2400000</v>
      </c>
      <c r="E144" s="33">
        <f>E145</f>
        <v>2400000</v>
      </c>
      <c r="F144" s="33">
        <f t="shared" ref="F144:H144" si="78">F145</f>
        <v>0</v>
      </c>
      <c r="G144" s="33">
        <f t="shared" si="78"/>
        <v>0</v>
      </c>
      <c r="H144" s="33">
        <f t="shared" si="78"/>
        <v>0</v>
      </c>
      <c r="I144" s="59">
        <f t="shared" si="71"/>
        <v>0</v>
      </c>
      <c r="J144" s="33">
        <f t="shared" si="72"/>
        <v>2400000</v>
      </c>
      <c r="K144" s="55">
        <f t="shared" si="73"/>
        <v>0</v>
      </c>
    </row>
    <row r="145" spans="1:11" x14ac:dyDescent="0.25">
      <c r="A145" s="31"/>
      <c r="B145" s="32" t="s">
        <v>324</v>
      </c>
      <c r="C145" s="33">
        <v>2400000</v>
      </c>
      <c r="D145" s="33">
        <v>2400000</v>
      </c>
      <c r="E145" s="33">
        <v>2400000</v>
      </c>
      <c r="F145" s="1">
        <f>JAN!G145</f>
        <v>0</v>
      </c>
      <c r="G145" s="33">
        <v>0</v>
      </c>
      <c r="H145" s="33">
        <v>0</v>
      </c>
      <c r="I145" s="59">
        <f t="shared" si="71"/>
        <v>0</v>
      </c>
      <c r="J145" s="54">
        <f t="shared" si="72"/>
        <v>2400000</v>
      </c>
      <c r="K145" s="55">
        <f t="shared" si="73"/>
        <v>0</v>
      </c>
    </row>
    <row r="146" spans="1:11" x14ac:dyDescent="0.25">
      <c r="A146" s="31">
        <v>524113</v>
      </c>
      <c r="B146" s="32" t="s">
        <v>38</v>
      </c>
      <c r="C146" s="33">
        <f>C147</f>
        <v>600000</v>
      </c>
      <c r="D146" s="33">
        <f>D147</f>
        <v>600000</v>
      </c>
      <c r="E146" s="33">
        <f>E147</f>
        <v>600000</v>
      </c>
      <c r="F146" s="33">
        <f t="shared" ref="F146:H146" si="79">F147</f>
        <v>0</v>
      </c>
      <c r="G146" s="33">
        <f t="shared" si="79"/>
        <v>0</v>
      </c>
      <c r="H146" s="33">
        <f t="shared" si="79"/>
        <v>0</v>
      </c>
      <c r="I146" s="59">
        <f t="shared" si="71"/>
        <v>0</v>
      </c>
      <c r="J146" s="33">
        <f t="shared" si="72"/>
        <v>600000</v>
      </c>
      <c r="K146" s="55">
        <f t="shared" si="73"/>
        <v>0</v>
      </c>
    </row>
    <row r="147" spans="1:11" x14ac:dyDescent="0.25">
      <c r="A147" s="31"/>
      <c r="B147" s="32" t="s">
        <v>325</v>
      </c>
      <c r="C147" s="33">
        <v>600000</v>
      </c>
      <c r="D147" s="33">
        <v>600000</v>
      </c>
      <c r="E147" s="33">
        <v>600000</v>
      </c>
      <c r="F147" s="1">
        <f>JAN!G147</f>
        <v>0</v>
      </c>
      <c r="G147" s="33">
        <v>0</v>
      </c>
      <c r="H147" s="33">
        <v>0</v>
      </c>
      <c r="I147" s="59">
        <f t="shared" si="71"/>
        <v>0</v>
      </c>
      <c r="J147" s="54">
        <f t="shared" si="72"/>
        <v>600000</v>
      </c>
      <c r="K147" s="55">
        <f t="shared" si="73"/>
        <v>0</v>
      </c>
    </row>
    <row r="148" spans="1:11" x14ac:dyDescent="0.25">
      <c r="A148" s="31" t="s">
        <v>10</v>
      </c>
      <c r="B148" s="32" t="s">
        <v>208</v>
      </c>
      <c r="C148" s="33">
        <f t="shared" ref="C148:E149" si="80">C149</f>
        <v>25000</v>
      </c>
      <c r="D148" s="33">
        <f t="shared" si="80"/>
        <v>25000</v>
      </c>
      <c r="E148" s="33">
        <f t="shared" si="80"/>
        <v>25000</v>
      </c>
      <c r="F148" s="33">
        <f t="shared" ref="F148:H149" si="81">F149</f>
        <v>0</v>
      </c>
      <c r="G148" s="33">
        <f t="shared" si="81"/>
        <v>0</v>
      </c>
      <c r="H148" s="33">
        <f t="shared" si="81"/>
        <v>0</v>
      </c>
      <c r="I148" s="59">
        <f t="shared" si="71"/>
        <v>0</v>
      </c>
      <c r="J148" s="33">
        <f t="shared" si="72"/>
        <v>25000</v>
      </c>
      <c r="K148" s="55">
        <f t="shared" si="73"/>
        <v>0</v>
      </c>
    </row>
    <row r="149" spans="1:11" x14ac:dyDescent="0.25">
      <c r="A149" s="31">
        <v>521211</v>
      </c>
      <c r="B149" s="32" t="s">
        <v>1</v>
      </c>
      <c r="C149" s="33">
        <f t="shared" si="80"/>
        <v>25000</v>
      </c>
      <c r="D149" s="33">
        <f t="shared" si="80"/>
        <v>25000</v>
      </c>
      <c r="E149" s="33">
        <f t="shared" si="80"/>
        <v>25000</v>
      </c>
      <c r="F149" s="33">
        <f t="shared" si="81"/>
        <v>0</v>
      </c>
      <c r="G149" s="33">
        <f t="shared" si="81"/>
        <v>0</v>
      </c>
      <c r="H149" s="33">
        <f t="shared" si="81"/>
        <v>0</v>
      </c>
      <c r="I149" s="59">
        <f t="shared" si="71"/>
        <v>0</v>
      </c>
      <c r="J149" s="33">
        <f t="shared" si="72"/>
        <v>25000</v>
      </c>
      <c r="K149" s="55">
        <f t="shared" si="73"/>
        <v>0</v>
      </c>
    </row>
    <row r="150" spans="1:11" x14ac:dyDescent="0.25">
      <c r="A150" s="31"/>
      <c r="B150" s="32" t="s">
        <v>281</v>
      </c>
      <c r="C150" s="33">
        <v>25000</v>
      </c>
      <c r="D150" s="33">
        <v>25000</v>
      </c>
      <c r="E150" s="33">
        <v>25000</v>
      </c>
      <c r="F150" s="1">
        <f>JAN!G150</f>
        <v>0</v>
      </c>
      <c r="G150" s="33">
        <v>0</v>
      </c>
      <c r="H150" s="33">
        <v>0</v>
      </c>
      <c r="I150" s="59">
        <f t="shared" si="71"/>
        <v>0</v>
      </c>
      <c r="J150" s="54">
        <f t="shared" si="72"/>
        <v>25000</v>
      </c>
      <c r="K150" s="55">
        <f t="shared" si="73"/>
        <v>0</v>
      </c>
    </row>
    <row r="151" spans="1:11" x14ac:dyDescent="0.25">
      <c r="A151" s="31" t="s">
        <v>229</v>
      </c>
      <c r="B151" s="32" t="s">
        <v>117</v>
      </c>
      <c r="C151" s="33">
        <f>C152+C156</f>
        <v>1180000</v>
      </c>
      <c r="D151" s="33">
        <f>D152+D156</f>
        <v>1180000</v>
      </c>
      <c r="E151" s="33">
        <f>E152+E156</f>
        <v>1180000</v>
      </c>
      <c r="F151" s="33">
        <f t="shared" ref="F151:H151" si="82">F152+F156</f>
        <v>0</v>
      </c>
      <c r="G151" s="33">
        <f t="shared" si="82"/>
        <v>0</v>
      </c>
      <c r="H151" s="33">
        <f t="shared" si="82"/>
        <v>0</v>
      </c>
      <c r="I151" s="59">
        <f t="shared" si="71"/>
        <v>0</v>
      </c>
      <c r="J151" s="33">
        <f t="shared" si="72"/>
        <v>1180000</v>
      </c>
      <c r="K151" s="55">
        <f t="shared" si="73"/>
        <v>0</v>
      </c>
    </row>
    <row r="152" spans="1:11" x14ac:dyDescent="0.25">
      <c r="A152" s="31" t="s">
        <v>0</v>
      </c>
      <c r="B152" s="32" t="s">
        <v>209</v>
      </c>
      <c r="C152" s="33">
        <f>C153</f>
        <v>860000</v>
      </c>
      <c r="D152" s="33">
        <f>D153</f>
        <v>860000</v>
      </c>
      <c r="E152" s="33">
        <f>E153</f>
        <v>860000</v>
      </c>
      <c r="F152" s="33">
        <f t="shared" ref="F152:H152" si="83">F153</f>
        <v>0</v>
      </c>
      <c r="G152" s="33">
        <f t="shared" si="83"/>
        <v>0</v>
      </c>
      <c r="H152" s="33">
        <f t="shared" si="83"/>
        <v>0</v>
      </c>
      <c r="I152" s="59">
        <f t="shared" si="71"/>
        <v>0</v>
      </c>
      <c r="J152" s="33">
        <f t="shared" si="72"/>
        <v>860000</v>
      </c>
      <c r="K152" s="55">
        <f t="shared" si="73"/>
        <v>0</v>
      </c>
    </row>
    <row r="153" spans="1:11" x14ac:dyDescent="0.25">
      <c r="A153" s="31">
        <v>521211</v>
      </c>
      <c r="B153" s="32" t="s">
        <v>1</v>
      </c>
      <c r="C153" s="33">
        <f>SUM(C154:C155)</f>
        <v>860000</v>
      </c>
      <c r="D153" s="33">
        <f>SUM(D154:D155)</f>
        <v>860000</v>
      </c>
      <c r="E153" s="33">
        <f>SUM(E154:E155)</f>
        <v>860000</v>
      </c>
      <c r="F153" s="33">
        <f t="shared" ref="F153:H153" si="84">SUM(F154:F155)</f>
        <v>0</v>
      </c>
      <c r="G153" s="33">
        <f t="shared" si="84"/>
        <v>0</v>
      </c>
      <c r="H153" s="33">
        <f t="shared" si="84"/>
        <v>0</v>
      </c>
      <c r="I153" s="59">
        <f t="shared" si="71"/>
        <v>0</v>
      </c>
      <c r="J153" s="33">
        <f t="shared" si="72"/>
        <v>860000</v>
      </c>
      <c r="K153" s="55">
        <f t="shared" si="73"/>
        <v>0</v>
      </c>
    </row>
    <row r="154" spans="1:11" x14ac:dyDescent="0.25">
      <c r="A154" s="31"/>
      <c r="B154" s="32" t="s">
        <v>456</v>
      </c>
      <c r="C154" s="33">
        <v>600000</v>
      </c>
      <c r="D154" s="33">
        <v>600000</v>
      </c>
      <c r="E154" s="33">
        <v>600000</v>
      </c>
      <c r="F154" s="1">
        <f>JAN!G154</f>
        <v>0</v>
      </c>
      <c r="G154" s="33">
        <v>0</v>
      </c>
      <c r="H154" s="33">
        <v>0</v>
      </c>
      <c r="I154" s="59">
        <f t="shared" si="71"/>
        <v>0</v>
      </c>
      <c r="J154" s="54">
        <f t="shared" si="72"/>
        <v>600000</v>
      </c>
      <c r="K154" s="55">
        <f t="shared" si="73"/>
        <v>0</v>
      </c>
    </row>
    <row r="155" spans="1:11" x14ac:dyDescent="0.25">
      <c r="A155" s="31"/>
      <c r="B155" s="32" t="s">
        <v>281</v>
      </c>
      <c r="C155" s="33">
        <v>260000</v>
      </c>
      <c r="D155" s="33">
        <v>260000</v>
      </c>
      <c r="E155" s="33">
        <v>260000</v>
      </c>
      <c r="F155" s="1">
        <f>JAN!G155</f>
        <v>0</v>
      </c>
      <c r="G155" s="33">
        <v>0</v>
      </c>
      <c r="H155" s="33">
        <v>0</v>
      </c>
      <c r="I155" s="59">
        <f t="shared" si="71"/>
        <v>0</v>
      </c>
      <c r="J155" s="54">
        <f t="shared" si="72"/>
        <v>260000</v>
      </c>
      <c r="K155" s="55">
        <f t="shared" si="73"/>
        <v>0</v>
      </c>
    </row>
    <row r="156" spans="1:11" x14ac:dyDescent="0.25">
      <c r="A156" s="31" t="s">
        <v>11</v>
      </c>
      <c r="B156" s="32" t="s">
        <v>230</v>
      </c>
      <c r="C156" s="33">
        <f t="shared" ref="C156:E157" si="85">C157</f>
        <v>320000</v>
      </c>
      <c r="D156" s="33">
        <f t="shared" si="85"/>
        <v>320000</v>
      </c>
      <c r="E156" s="33">
        <f t="shared" si="85"/>
        <v>320000</v>
      </c>
      <c r="F156" s="33">
        <f t="shared" ref="F156:H157" si="86">F157</f>
        <v>0</v>
      </c>
      <c r="G156" s="33">
        <f t="shared" si="86"/>
        <v>0</v>
      </c>
      <c r="H156" s="33">
        <f t="shared" si="86"/>
        <v>0</v>
      </c>
      <c r="I156" s="59">
        <f t="shared" si="71"/>
        <v>0</v>
      </c>
      <c r="J156" s="33">
        <f t="shared" si="72"/>
        <v>320000</v>
      </c>
      <c r="K156" s="55">
        <f t="shared" si="73"/>
        <v>0</v>
      </c>
    </row>
    <row r="157" spans="1:11" x14ac:dyDescent="0.25">
      <c r="A157" s="31">
        <v>521211</v>
      </c>
      <c r="B157" s="32" t="s">
        <v>1</v>
      </c>
      <c r="C157" s="33">
        <f t="shared" si="85"/>
        <v>320000</v>
      </c>
      <c r="D157" s="33">
        <f t="shared" si="85"/>
        <v>320000</v>
      </c>
      <c r="E157" s="33">
        <f t="shared" si="85"/>
        <v>320000</v>
      </c>
      <c r="F157" s="33">
        <f t="shared" si="86"/>
        <v>0</v>
      </c>
      <c r="G157" s="33">
        <f t="shared" si="86"/>
        <v>0</v>
      </c>
      <c r="H157" s="33">
        <f t="shared" si="86"/>
        <v>0</v>
      </c>
      <c r="I157" s="59">
        <f t="shared" si="71"/>
        <v>0</v>
      </c>
      <c r="J157" s="33">
        <f t="shared" si="72"/>
        <v>320000</v>
      </c>
      <c r="K157" s="55">
        <f t="shared" si="73"/>
        <v>0</v>
      </c>
    </row>
    <row r="158" spans="1:11" x14ac:dyDescent="0.25">
      <c r="A158" s="31"/>
      <c r="B158" s="32" t="s">
        <v>281</v>
      </c>
      <c r="C158" s="33">
        <v>320000</v>
      </c>
      <c r="D158" s="33">
        <v>320000</v>
      </c>
      <c r="E158" s="33">
        <v>320000</v>
      </c>
      <c r="F158" s="1">
        <f>JAN!G158</f>
        <v>0</v>
      </c>
      <c r="G158" s="33">
        <v>0</v>
      </c>
      <c r="H158" s="33">
        <v>0</v>
      </c>
      <c r="I158" s="59">
        <f t="shared" si="71"/>
        <v>0</v>
      </c>
      <c r="J158" s="54">
        <f t="shared" si="72"/>
        <v>320000</v>
      </c>
      <c r="K158" s="55">
        <f t="shared" si="73"/>
        <v>0</v>
      </c>
    </row>
    <row r="159" spans="1:11" x14ac:dyDescent="0.25">
      <c r="A159" s="31" t="s">
        <v>231</v>
      </c>
      <c r="B159" s="32" t="s">
        <v>118</v>
      </c>
      <c r="C159" s="33">
        <f>C160+C163</f>
        <v>3288000</v>
      </c>
      <c r="D159" s="33">
        <f>D160+D163</f>
        <v>3288000</v>
      </c>
      <c r="E159" s="33">
        <f>E160+E163</f>
        <v>3288000</v>
      </c>
      <c r="F159" s="33">
        <f t="shared" ref="F159:H159" si="87">F160+F163</f>
        <v>0</v>
      </c>
      <c r="G159" s="33">
        <f t="shared" si="87"/>
        <v>0</v>
      </c>
      <c r="H159" s="33">
        <f t="shared" si="87"/>
        <v>0</v>
      </c>
      <c r="I159" s="59">
        <f t="shared" si="71"/>
        <v>0</v>
      </c>
      <c r="J159" s="33">
        <f t="shared" si="72"/>
        <v>3288000</v>
      </c>
      <c r="K159" s="55">
        <f t="shared" si="73"/>
        <v>0</v>
      </c>
    </row>
    <row r="160" spans="1:11" x14ac:dyDescent="0.25">
      <c r="A160" s="31" t="s">
        <v>0</v>
      </c>
      <c r="B160" s="32" t="s">
        <v>232</v>
      </c>
      <c r="C160" s="33">
        <f t="shared" ref="C160:E161" si="88">C161</f>
        <v>2880000</v>
      </c>
      <c r="D160" s="33">
        <f t="shared" si="88"/>
        <v>2880000</v>
      </c>
      <c r="E160" s="33">
        <f t="shared" si="88"/>
        <v>2880000</v>
      </c>
      <c r="F160" s="33">
        <f t="shared" ref="F160:H161" si="89">F161</f>
        <v>0</v>
      </c>
      <c r="G160" s="33">
        <f t="shared" si="89"/>
        <v>0</v>
      </c>
      <c r="H160" s="33">
        <f t="shared" si="89"/>
        <v>0</v>
      </c>
      <c r="I160" s="59">
        <f t="shared" si="71"/>
        <v>0</v>
      </c>
      <c r="J160" s="33">
        <f t="shared" si="72"/>
        <v>2880000</v>
      </c>
      <c r="K160" s="55">
        <f t="shared" si="73"/>
        <v>0</v>
      </c>
    </row>
    <row r="161" spans="1:11" x14ac:dyDescent="0.25">
      <c r="A161" s="31">
        <v>521211</v>
      </c>
      <c r="B161" s="32" t="s">
        <v>1</v>
      </c>
      <c r="C161" s="33">
        <f t="shared" si="88"/>
        <v>2880000</v>
      </c>
      <c r="D161" s="33">
        <f t="shared" si="88"/>
        <v>2880000</v>
      </c>
      <c r="E161" s="33">
        <f t="shared" si="88"/>
        <v>2880000</v>
      </c>
      <c r="F161" s="33">
        <f t="shared" si="89"/>
        <v>0</v>
      </c>
      <c r="G161" s="33">
        <f t="shared" si="89"/>
        <v>0</v>
      </c>
      <c r="H161" s="33">
        <f t="shared" si="89"/>
        <v>0</v>
      </c>
      <c r="I161" s="59">
        <f t="shared" si="71"/>
        <v>0</v>
      </c>
      <c r="J161" s="33">
        <f t="shared" si="72"/>
        <v>2880000</v>
      </c>
      <c r="K161" s="55">
        <f t="shared" si="73"/>
        <v>0</v>
      </c>
    </row>
    <row r="162" spans="1:11" x14ac:dyDescent="0.25">
      <c r="A162" s="31"/>
      <c r="B162" s="32" t="s">
        <v>326</v>
      </c>
      <c r="C162" s="33">
        <v>2880000</v>
      </c>
      <c r="D162" s="33">
        <v>2880000</v>
      </c>
      <c r="E162" s="33">
        <v>2880000</v>
      </c>
      <c r="F162" s="1">
        <f>JAN!G162</f>
        <v>0</v>
      </c>
      <c r="G162" s="33">
        <v>0</v>
      </c>
      <c r="H162" s="33">
        <v>0</v>
      </c>
      <c r="I162" s="59">
        <f t="shared" si="71"/>
        <v>0</v>
      </c>
      <c r="J162" s="54">
        <f t="shared" si="72"/>
        <v>2880000</v>
      </c>
      <c r="K162" s="55">
        <f t="shared" si="73"/>
        <v>0</v>
      </c>
    </row>
    <row r="163" spans="1:11" x14ac:dyDescent="0.25">
      <c r="A163" s="31" t="s">
        <v>10</v>
      </c>
      <c r="B163" s="32" t="s">
        <v>233</v>
      </c>
      <c r="C163" s="33">
        <f t="shared" ref="C163:E164" si="90">C164</f>
        <v>408000</v>
      </c>
      <c r="D163" s="33">
        <f t="shared" si="90"/>
        <v>408000</v>
      </c>
      <c r="E163" s="33">
        <f t="shared" si="90"/>
        <v>408000</v>
      </c>
      <c r="F163" s="33">
        <f t="shared" ref="F163:H164" si="91">F164</f>
        <v>0</v>
      </c>
      <c r="G163" s="33">
        <f t="shared" si="91"/>
        <v>0</v>
      </c>
      <c r="H163" s="33">
        <f t="shared" si="91"/>
        <v>0</v>
      </c>
      <c r="I163" s="59">
        <f t="shared" si="71"/>
        <v>0</v>
      </c>
      <c r="J163" s="33">
        <f t="shared" si="72"/>
        <v>408000</v>
      </c>
      <c r="K163" s="55">
        <f t="shared" si="73"/>
        <v>0</v>
      </c>
    </row>
    <row r="164" spans="1:11" x14ac:dyDescent="0.25">
      <c r="A164" s="31">
        <v>521211</v>
      </c>
      <c r="B164" s="32" t="s">
        <v>1</v>
      </c>
      <c r="C164" s="33">
        <f t="shared" si="90"/>
        <v>408000</v>
      </c>
      <c r="D164" s="33">
        <f t="shared" si="90"/>
        <v>408000</v>
      </c>
      <c r="E164" s="33">
        <f t="shared" si="90"/>
        <v>408000</v>
      </c>
      <c r="F164" s="33">
        <f t="shared" si="91"/>
        <v>0</v>
      </c>
      <c r="G164" s="33">
        <f t="shared" si="91"/>
        <v>0</v>
      </c>
      <c r="H164" s="33">
        <f t="shared" si="91"/>
        <v>0</v>
      </c>
      <c r="I164" s="59">
        <f t="shared" si="71"/>
        <v>0</v>
      </c>
      <c r="J164" s="33">
        <f t="shared" si="72"/>
        <v>408000</v>
      </c>
      <c r="K164" s="55">
        <f t="shared" si="73"/>
        <v>0</v>
      </c>
    </row>
    <row r="165" spans="1:11" x14ac:dyDescent="0.25">
      <c r="A165" s="31"/>
      <c r="B165" s="32" t="s">
        <v>281</v>
      </c>
      <c r="C165" s="33">
        <v>408000</v>
      </c>
      <c r="D165" s="33">
        <v>408000</v>
      </c>
      <c r="E165" s="33">
        <v>408000</v>
      </c>
      <c r="F165" s="1">
        <f>JAN!G165</f>
        <v>0</v>
      </c>
      <c r="G165" s="33">
        <v>0</v>
      </c>
      <c r="H165" s="33">
        <v>0</v>
      </c>
      <c r="I165" s="59">
        <f t="shared" si="71"/>
        <v>0</v>
      </c>
      <c r="J165" s="54">
        <f t="shared" si="72"/>
        <v>408000</v>
      </c>
      <c r="K165" s="55">
        <f t="shared" si="73"/>
        <v>0</v>
      </c>
    </row>
    <row r="166" spans="1:11" x14ac:dyDescent="0.25">
      <c r="A166" s="31" t="s">
        <v>234</v>
      </c>
      <c r="B166" s="32" t="s">
        <v>119</v>
      </c>
      <c r="C166" s="33">
        <f>C167+C174+C177</f>
        <v>2030000</v>
      </c>
      <c r="D166" s="33">
        <f>D167+D174+D177</f>
        <v>2030000</v>
      </c>
      <c r="E166" s="33">
        <f>E167+E174+E177</f>
        <v>2030000</v>
      </c>
      <c r="F166" s="33">
        <f t="shared" ref="F166:H166" si="92">F167+F174+F177</f>
        <v>0</v>
      </c>
      <c r="G166" s="33">
        <f t="shared" si="92"/>
        <v>0</v>
      </c>
      <c r="H166" s="33">
        <f t="shared" si="92"/>
        <v>0</v>
      </c>
      <c r="I166" s="59">
        <f t="shared" si="71"/>
        <v>0</v>
      </c>
      <c r="J166" s="33">
        <f t="shared" si="72"/>
        <v>2030000</v>
      </c>
      <c r="K166" s="55">
        <f t="shared" si="73"/>
        <v>0</v>
      </c>
    </row>
    <row r="167" spans="1:11" x14ac:dyDescent="0.25">
      <c r="A167" s="31" t="s">
        <v>0</v>
      </c>
      <c r="B167" s="32" t="s">
        <v>31</v>
      </c>
      <c r="C167" s="33">
        <f>C168</f>
        <v>1630000</v>
      </c>
      <c r="D167" s="33">
        <f>D168</f>
        <v>1630000</v>
      </c>
      <c r="E167" s="33">
        <f>E168</f>
        <v>1630000</v>
      </c>
      <c r="F167" s="33">
        <f t="shared" ref="F167:H167" si="93">F168</f>
        <v>0</v>
      </c>
      <c r="G167" s="33">
        <f t="shared" si="93"/>
        <v>0</v>
      </c>
      <c r="H167" s="33">
        <f t="shared" si="93"/>
        <v>0</v>
      </c>
      <c r="I167" s="59">
        <f t="shared" si="71"/>
        <v>0</v>
      </c>
      <c r="J167" s="33">
        <f t="shared" si="72"/>
        <v>1630000</v>
      </c>
      <c r="K167" s="55">
        <f t="shared" si="73"/>
        <v>0</v>
      </c>
    </row>
    <row r="168" spans="1:11" x14ac:dyDescent="0.25">
      <c r="A168" s="31">
        <v>521211</v>
      </c>
      <c r="B168" s="32" t="s">
        <v>1</v>
      </c>
      <c r="C168" s="33">
        <f>SUM(C169:C173)</f>
        <v>1630000</v>
      </c>
      <c r="D168" s="33">
        <f>SUM(D169:D173)</f>
        <v>1630000</v>
      </c>
      <c r="E168" s="33">
        <f>SUM(E169:E173)</f>
        <v>1630000</v>
      </c>
      <c r="F168" s="33">
        <f t="shared" ref="F168:H168" si="94">SUM(F169:F173)</f>
        <v>0</v>
      </c>
      <c r="G168" s="33">
        <f t="shared" si="94"/>
        <v>0</v>
      </c>
      <c r="H168" s="33">
        <f t="shared" si="94"/>
        <v>0</v>
      </c>
      <c r="I168" s="59">
        <f t="shared" si="71"/>
        <v>0</v>
      </c>
      <c r="J168" s="33">
        <f t="shared" si="72"/>
        <v>1630000</v>
      </c>
      <c r="K168" s="55">
        <f t="shared" si="73"/>
        <v>0</v>
      </c>
    </row>
    <row r="169" spans="1:11" x14ac:dyDescent="0.25">
      <c r="A169" s="31"/>
      <c r="B169" s="32" t="s">
        <v>281</v>
      </c>
      <c r="C169" s="33">
        <v>50000</v>
      </c>
      <c r="D169" s="33">
        <v>50000</v>
      </c>
      <c r="E169" s="33">
        <v>50000</v>
      </c>
      <c r="F169" s="1">
        <f>JAN!G169</f>
        <v>0</v>
      </c>
      <c r="G169" s="33">
        <v>0</v>
      </c>
      <c r="H169" s="33">
        <v>0</v>
      </c>
      <c r="I169" s="59">
        <f t="shared" si="71"/>
        <v>0</v>
      </c>
      <c r="J169" s="54">
        <f t="shared" si="72"/>
        <v>50000</v>
      </c>
      <c r="K169" s="55">
        <f t="shared" si="73"/>
        <v>0</v>
      </c>
    </row>
    <row r="170" spans="1:11" x14ac:dyDescent="0.25">
      <c r="A170" s="31"/>
      <c r="B170" s="32" t="s">
        <v>336</v>
      </c>
      <c r="C170" s="33">
        <v>120000</v>
      </c>
      <c r="D170" s="33">
        <v>120000</v>
      </c>
      <c r="E170" s="33">
        <v>120000</v>
      </c>
      <c r="F170" s="1">
        <f>JAN!G170</f>
        <v>0</v>
      </c>
      <c r="G170" s="33">
        <v>0</v>
      </c>
      <c r="H170" s="33">
        <v>0</v>
      </c>
      <c r="I170" s="59">
        <f t="shared" si="71"/>
        <v>0</v>
      </c>
      <c r="J170" s="54">
        <f t="shared" si="72"/>
        <v>120000</v>
      </c>
      <c r="K170" s="55">
        <f t="shared" si="73"/>
        <v>0</v>
      </c>
    </row>
    <row r="171" spans="1:11" x14ac:dyDescent="0.25">
      <c r="A171" s="31"/>
      <c r="B171" s="32" t="s">
        <v>431</v>
      </c>
      <c r="C171" s="33">
        <v>200000</v>
      </c>
      <c r="D171" s="33">
        <v>200000</v>
      </c>
      <c r="E171" s="33">
        <v>200000</v>
      </c>
      <c r="F171" s="1">
        <f>JAN!G171</f>
        <v>0</v>
      </c>
      <c r="G171" s="33">
        <v>0</v>
      </c>
      <c r="H171" s="33">
        <v>0</v>
      </c>
      <c r="I171" s="59">
        <f t="shared" si="71"/>
        <v>0</v>
      </c>
      <c r="J171" s="54">
        <f t="shared" si="72"/>
        <v>200000</v>
      </c>
      <c r="K171" s="55">
        <f t="shared" si="73"/>
        <v>0</v>
      </c>
    </row>
    <row r="172" spans="1:11" x14ac:dyDescent="0.25">
      <c r="A172" s="31"/>
      <c r="B172" s="32" t="s">
        <v>457</v>
      </c>
      <c r="C172" s="33">
        <v>420000</v>
      </c>
      <c r="D172" s="33">
        <v>420000</v>
      </c>
      <c r="E172" s="33">
        <v>420000</v>
      </c>
      <c r="F172" s="1">
        <f>JAN!G172</f>
        <v>0</v>
      </c>
      <c r="G172" s="33">
        <v>0</v>
      </c>
      <c r="H172" s="33">
        <v>0</v>
      </c>
      <c r="I172" s="59">
        <f t="shared" si="71"/>
        <v>0</v>
      </c>
      <c r="J172" s="54">
        <f t="shared" si="72"/>
        <v>420000</v>
      </c>
      <c r="K172" s="55">
        <f t="shared" si="73"/>
        <v>0</v>
      </c>
    </row>
    <row r="173" spans="1:11" x14ac:dyDescent="0.25">
      <c r="A173" s="31"/>
      <c r="B173" s="32" t="s">
        <v>473</v>
      </c>
      <c r="C173" s="33">
        <v>840000</v>
      </c>
      <c r="D173" s="33">
        <v>840000</v>
      </c>
      <c r="E173" s="33">
        <v>840000</v>
      </c>
      <c r="F173" s="1">
        <f>JAN!G173</f>
        <v>0</v>
      </c>
      <c r="G173" s="33">
        <v>0</v>
      </c>
      <c r="H173" s="33">
        <v>0</v>
      </c>
      <c r="I173" s="59">
        <f t="shared" si="71"/>
        <v>0</v>
      </c>
      <c r="J173" s="54">
        <f t="shared" si="72"/>
        <v>840000</v>
      </c>
      <c r="K173" s="55">
        <f t="shared" si="73"/>
        <v>0</v>
      </c>
    </row>
    <row r="174" spans="1:11" x14ac:dyDescent="0.25">
      <c r="A174" s="31" t="s">
        <v>11</v>
      </c>
      <c r="B174" s="32" t="s">
        <v>235</v>
      </c>
      <c r="C174" s="33">
        <f t="shared" ref="C174:E175" si="95">C175</f>
        <v>300000</v>
      </c>
      <c r="D174" s="33">
        <f t="shared" si="95"/>
        <v>300000</v>
      </c>
      <c r="E174" s="33">
        <f t="shared" si="95"/>
        <v>300000</v>
      </c>
      <c r="F174" s="33">
        <f t="shared" ref="F174:H175" si="96">F175</f>
        <v>0</v>
      </c>
      <c r="G174" s="33">
        <f t="shared" si="96"/>
        <v>0</v>
      </c>
      <c r="H174" s="33">
        <f t="shared" si="96"/>
        <v>0</v>
      </c>
      <c r="I174" s="59">
        <f t="shared" si="71"/>
        <v>0</v>
      </c>
      <c r="J174" s="33">
        <f t="shared" si="72"/>
        <v>300000</v>
      </c>
      <c r="K174" s="55">
        <f t="shared" si="73"/>
        <v>0</v>
      </c>
    </row>
    <row r="175" spans="1:11" x14ac:dyDescent="0.25">
      <c r="A175" s="31">
        <v>521211</v>
      </c>
      <c r="B175" s="32" t="s">
        <v>1</v>
      </c>
      <c r="C175" s="33">
        <f t="shared" si="95"/>
        <v>300000</v>
      </c>
      <c r="D175" s="33">
        <f t="shared" si="95"/>
        <v>300000</v>
      </c>
      <c r="E175" s="33">
        <f t="shared" si="95"/>
        <v>300000</v>
      </c>
      <c r="F175" s="33">
        <f t="shared" si="96"/>
        <v>0</v>
      </c>
      <c r="G175" s="33">
        <f t="shared" si="96"/>
        <v>0</v>
      </c>
      <c r="H175" s="33">
        <f t="shared" si="96"/>
        <v>0</v>
      </c>
      <c r="I175" s="59">
        <f t="shared" si="71"/>
        <v>0</v>
      </c>
      <c r="J175" s="33">
        <f t="shared" si="72"/>
        <v>300000</v>
      </c>
      <c r="K175" s="55">
        <f t="shared" si="73"/>
        <v>0</v>
      </c>
    </row>
    <row r="176" spans="1:11" x14ac:dyDescent="0.25">
      <c r="A176" s="31"/>
      <c r="B176" s="32" t="s">
        <v>327</v>
      </c>
      <c r="C176" s="33">
        <v>300000</v>
      </c>
      <c r="D176" s="33">
        <v>300000</v>
      </c>
      <c r="E176" s="33">
        <v>300000</v>
      </c>
      <c r="F176" s="1">
        <f>JAN!G176</f>
        <v>0</v>
      </c>
      <c r="G176" s="33">
        <v>0</v>
      </c>
      <c r="H176" s="33">
        <v>0</v>
      </c>
      <c r="I176" s="59">
        <f t="shared" si="71"/>
        <v>0</v>
      </c>
      <c r="J176" s="54">
        <f t="shared" si="72"/>
        <v>300000</v>
      </c>
      <c r="K176" s="55">
        <f t="shared" si="73"/>
        <v>0</v>
      </c>
    </row>
    <row r="177" spans="1:12" x14ac:dyDescent="0.25">
      <c r="A177" s="31" t="s">
        <v>10</v>
      </c>
      <c r="B177" s="32" t="s">
        <v>236</v>
      </c>
      <c r="C177" s="33">
        <f t="shared" ref="C177:E178" si="97">C178</f>
        <v>100000</v>
      </c>
      <c r="D177" s="33">
        <f t="shared" si="97"/>
        <v>100000</v>
      </c>
      <c r="E177" s="33">
        <f t="shared" si="97"/>
        <v>100000</v>
      </c>
      <c r="F177" s="33">
        <f t="shared" ref="F177:H178" si="98">F178</f>
        <v>0</v>
      </c>
      <c r="G177" s="33">
        <f t="shared" si="98"/>
        <v>0</v>
      </c>
      <c r="H177" s="33">
        <f t="shared" si="98"/>
        <v>0</v>
      </c>
      <c r="I177" s="59">
        <f t="shared" si="71"/>
        <v>0</v>
      </c>
      <c r="J177" s="33">
        <f t="shared" si="72"/>
        <v>100000</v>
      </c>
      <c r="K177" s="55">
        <f t="shared" si="73"/>
        <v>0</v>
      </c>
    </row>
    <row r="178" spans="1:12" x14ac:dyDescent="0.25">
      <c r="A178" s="31">
        <v>521211</v>
      </c>
      <c r="B178" s="32" t="s">
        <v>1</v>
      </c>
      <c r="C178" s="33">
        <f t="shared" si="97"/>
        <v>100000</v>
      </c>
      <c r="D178" s="33">
        <f t="shared" si="97"/>
        <v>100000</v>
      </c>
      <c r="E178" s="33">
        <f t="shared" si="97"/>
        <v>100000</v>
      </c>
      <c r="F178" s="33">
        <f t="shared" si="98"/>
        <v>0</v>
      </c>
      <c r="G178" s="33">
        <f t="shared" si="98"/>
        <v>0</v>
      </c>
      <c r="H178" s="33">
        <f t="shared" si="98"/>
        <v>0</v>
      </c>
      <c r="I178" s="59">
        <f t="shared" si="71"/>
        <v>0</v>
      </c>
      <c r="J178" s="33">
        <f t="shared" si="72"/>
        <v>100000</v>
      </c>
      <c r="K178" s="55">
        <f t="shared" si="73"/>
        <v>0</v>
      </c>
    </row>
    <row r="179" spans="1:12" x14ac:dyDescent="0.25">
      <c r="A179" s="31"/>
      <c r="B179" s="32" t="s">
        <v>328</v>
      </c>
      <c r="C179" s="33">
        <v>100000</v>
      </c>
      <c r="D179" s="33">
        <v>100000</v>
      </c>
      <c r="E179" s="33">
        <v>100000</v>
      </c>
      <c r="F179" s="1">
        <f>JAN!G179</f>
        <v>0</v>
      </c>
      <c r="G179" s="33">
        <v>0</v>
      </c>
      <c r="H179" s="33">
        <v>0</v>
      </c>
      <c r="I179" s="59">
        <f t="shared" si="71"/>
        <v>0</v>
      </c>
      <c r="J179" s="54">
        <f t="shared" si="72"/>
        <v>100000</v>
      </c>
      <c r="K179" s="55">
        <f t="shared" si="73"/>
        <v>0</v>
      </c>
    </row>
    <row r="180" spans="1:12" x14ac:dyDescent="0.25">
      <c r="A180" s="31" t="s">
        <v>237</v>
      </c>
      <c r="B180" s="32" t="s">
        <v>120</v>
      </c>
      <c r="C180" s="33">
        <f>C181+C186</f>
        <v>1800000</v>
      </c>
      <c r="D180" s="33">
        <f>D181+D186</f>
        <v>1800000</v>
      </c>
      <c r="E180" s="33">
        <f>E181+E186</f>
        <v>1800000</v>
      </c>
      <c r="F180" s="33">
        <f t="shared" ref="F180:H180" si="99">F181+F186</f>
        <v>0</v>
      </c>
      <c r="G180" s="33">
        <f t="shared" si="99"/>
        <v>0</v>
      </c>
      <c r="H180" s="33">
        <f t="shared" si="99"/>
        <v>0</v>
      </c>
      <c r="I180" s="59">
        <f t="shared" si="71"/>
        <v>0</v>
      </c>
      <c r="J180" s="33">
        <f t="shared" si="72"/>
        <v>1800000</v>
      </c>
      <c r="K180" s="55">
        <f t="shared" si="73"/>
        <v>0</v>
      </c>
    </row>
    <row r="181" spans="1:12" x14ac:dyDescent="0.25">
      <c r="A181" s="31" t="s">
        <v>0</v>
      </c>
      <c r="B181" s="32" t="s">
        <v>31</v>
      </c>
      <c r="C181" s="33">
        <f>C182</f>
        <v>450000</v>
      </c>
      <c r="D181" s="33">
        <f>D182</f>
        <v>450000</v>
      </c>
      <c r="E181" s="33">
        <f>E182</f>
        <v>450000</v>
      </c>
      <c r="F181" s="33">
        <f t="shared" ref="F181:H181" si="100">F182</f>
        <v>0</v>
      </c>
      <c r="G181" s="33">
        <f t="shared" si="100"/>
        <v>0</v>
      </c>
      <c r="H181" s="33">
        <f t="shared" si="100"/>
        <v>0</v>
      </c>
      <c r="I181" s="59">
        <f t="shared" si="71"/>
        <v>0</v>
      </c>
      <c r="J181" s="33">
        <f t="shared" si="72"/>
        <v>450000</v>
      </c>
      <c r="K181" s="55">
        <f t="shared" si="73"/>
        <v>0</v>
      </c>
    </row>
    <row r="182" spans="1:12" x14ac:dyDescent="0.25">
      <c r="A182" s="31">
        <v>521211</v>
      </c>
      <c r="B182" s="32" t="s">
        <v>1</v>
      </c>
      <c r="C182" s="33">
        <f>SUM(C183:C185)</f>
        <v>450000</v>
      </c>
      <c r="D182" s="33">
        <f>SUM(D183:D185)</f>
        <v>450000</v>
      </c>
      <c r="E182" s="33">
        <f>SUM(E183:E185)</f>
        <v>450000</v>
      </c>
      <c r="F182" s="33">
        <f t="shared" ref="F182:H182" si="101">SUM(F183:F185)</f>
        <v>0</v>
      </c>
      <c r="G182" s="33">
        <f t="shared" si="101"/>
        <v>0</v>
      </c>
      <c r="H182" s="33">
        <f t="shared" si="101"/>
        <v>0</v>
      </c>
      <c r="I182" s="59">
        <f t="shared" si="71"/>
        <v>0</v>
      </c>
      <c r="J182" s="33">
        <f t="shared" si="72"/>
        <v>450000</v>
      </c>
      <c r="K182" s="55">
        <f t="shared" si="73"/>
        <v>0</v>
      </c>
    </row>
    <row r="183" spans="1:12" x14ac:dyDescent="0.25">
      <c r="A183" s="31"/>
      <c r="B183" s="32" t="s">
        <v>329</v>
      </c>
      <c r="C183" s="33">
        <v>100000</v>
      </c>
      <c r="D183" s="33">
        <v>100000</v>
      </c>
      <c r="E183" s="33">
        <v>100000</v>
      </c>
      <c r="F183" s="1">
        <f>JAN!G183</f>
        <v>0</v>
      </c>
      <c r="G183" s="33">
        <v>0</v>
      </c>
      <c r="H183" s="33">
        <v>0</v>
      </c>
      <c r="I183" s="59">
        <f t="shared" si="71"/>
        <v>0</v>
      </c>
      <c r="J183" s="54">
        <f t="shared" si="72"/>
        <v>100000</v>
      </c>
      <c r="K183" s="55">
        <f t="shared" si="73"/>
        <v>0</v>
      </c>
    </row>
    <row r="184" spans="1:12" x14ac:dyDescent="0.25">
      <c r="A184" s="31"/>
      <c r="B184" s="32" t="s">
        <v>391</v>
      </c>
      <c r="C184" s="33">
        <v>100000</v>
      </c>
      <c r="D184" s="33">
        <v>100000</v>
      </c>
      <c r="E184" s="33">
        <v>100000</v>
      </c>
      <c r="F184" s="1">
        <f>JAN!G184</f>
        <v>0</v>
      </c>
      <c r="G184" s="33">
        <v>0</v>
      </c>
      <c r="H184" s="33">
        <v>0</v>
      </c>
      <c r="I184" s="59">
        <f t="shared" si="71"/>
        <v>0</v>
      </c>
      <c r="J184" s="54">
        <f t="shared" si="72"/>
        <v>100000</v>
      </c>
      <c r="K184" s="55">
        <f t="shared" si="73"/>
        <v>0</v>
      </c>
    </row>
    <row r="185" spans="1:12" s="7" customFormat="1" x14ac:dyDescent="0.25">
      <c r="A185" s="31"/>
      <c r="B185" s="32" t="s">
        <v>432</v>
      </c>
      <c r="C185" s="33">
        <v>250000</v>
      </c>
      <c r="D185" s="33">
        <v>250000</v>
      </c>
      <c r="E185" s="33">
        <v>250000</v>
      </c>
      <c r="F185" s="1">
        <f>JAN!G185</f>
        <v>0</v>
      </c>
      <c r="G185" s="33">
        <v>0</v>
      </c>
      <c r="H185" s="33">
        <v>0</v>
      </c>
      <c r="I185" s="59">
        <f t="shared" si="71"/>
        <v>0</v>
      </c>
      <c r="J185" s="54">
        <f t="shared" si="72"/>
        <v>250000</v>
      </c>
      <c r="K185" s="55">
        <f t="shared" si="73"/>
        <v>0</v>
      </c>
      <c r="L185" s="16"/>
    </row>
    <row r="186" spans="1:12" x14ac:dyDescent="0.25">
      <c r="A186" s="31" t="s">
        <v>11</v>
      </c>
      <c r="B186" s="32" t="s">
        <v>121</v>
      </c>
      <c r="C186" s="33">
        <f>C187+C190</f>
        <v>1350000</v>
      </c>
      <c r="D186" s="33">
        <f>D187+D190</f>
        <v>1350000</v>
      </c>
      <c r="E186" s="33">
        <f>E187+E190</f>
        <v>1350000</v>
      </c>
      <c r="F186" s="33">
        <f t="shared" ref="F186:H186" si="102">F187+F190</f>
        <v>0</v>
      </c>
      <c r="G186" s="33">
        <f t="shared" si="102"/>
        <v>0</v>
      </c>
      <c r="H186" s="33">
        <f t="shared" si="102"/>
        <v>0</v>
      </c>
      <c r="I186" s="59">
        <f t="shared" si="71"/>
        <v>0</v>
      </c>
      <c r="J186" s="33">
        <f t="shared" si="72"/>
        <v>1350000</v>
      </c>
      <c r="K186" s="55">
        <f t="shared" si="73"/>
        <v>0</v>
      </c>
    </row>
    <row r="187" spans="1:12" x14ac:dyDescent="0.25">
      <c r="A187" s="31">
        <v>521211</v>
      </c>
      <c r="B187" s="32" t="s">
        <v>1</v>
      </c>
      <c r="C187" s="33">
        <f>SUM(C188:C189)</f>
        <v>350000</v>
      </c>
      <c r="D187" s="33">
        <f>SUM(D188:D189)</f>
        <v>350000</v>
      </c>
      <c r="E187" s="33">
        <f>SUM(E188:E189)</f>
        <v>350000</v>
      </c>
      <c r="F187" s="33">
        <f t="shared" ref="F187:H187" si="103">SUM(F188:F189)</f>
        <v>0</v>
      </c>
      <c r="G187" s="33">
        <f t="shared" si="103"/>
        <v>0</v>
      </c>
      <c r="H187" s="33">
        <f t="shared" si="103"/>
        <v>0</v>
      </c>
      <c r="I187" s="59">
        <f t="shared" si="71"/>
        <v>0</v>
      </c>
      <c r="J187" s="33">
        <f t="shared" si="72"/>
        <v>350000</v>
      </c>
      <c r="K187" s="55">
        <f t="shared" si="73"/>
        <v>0</v>
      </c>
    </row>
    <row r="188" spans="1:12" x14ac:dyDescent="0.25">
      <c r="A188" s="31"/>
      <c r="B188" s="32" t="s">
        <v>327</v>
      </c>
      <c r="C188" s="33">
        <v>250000</v>
      </c>
      <c r="D188" s="33">
        <v>250000</v>
      </c>
      <c r="E188" s="33">
        <v>250000</v>
      </c>
      <c r="F188" s="1">
        <f>JAN!G188</f>
        <v>0</v>
      </c>
      <c r="G188" s="33">
        <v>0</v>
      </c>
      <c r="H188" s="33">
        <v>0</v>
      </c>
      <c r="I188" s="59">
        <f t="shared" si="71"/>
        <v>0</v>
      </c>
      <c r="J188" s="54">
        <f t="shared" si="72"/>
        <v>250000</v>
      </c>
      <c r="K188" s="55">
        <f t="shared" si="73"/>
        <v>0</v>
      </c>
    </row>
    <row r="189" spans="1:12" x14ac:dyDescent="0.25">
      <c r="A189" s="31"/>
      <c r="B189" s="32" t="s">
        <v>392</v>
      </c>
      <c r="C189" s="33">
        <v>100000</v>
      </c>
      <c r="D189" s="33">
        <v>100000</v>
      </c>
      <c r="E189" s="33">
        <v>100000</v>
      </c>
      <c r="F189" s="1">
        <f>JAN!G189</f>
        <v>0</v>
      </c>
      <c r="G189" s="33">
        <v>0</v>
      </c>
      <c r="H189" s="33">
        <v>0</v>
      </c>
      <c r="I189" s="59">
        <f t="shared" si="71"/>
        <v>0</v>
      </c>
      <c r="J189" s="54">
        <f t="shared" si="72"/>
        <v>100000</v>
      </c>
      <c r="K189" s="55">
        <f t="shared" si="73"/>
        <v>0</v>
      </c>
    </row>
    <row r="190" spans="1:12" x14ac:dyDescent="0.25">
      <c r="A190" s="31">
        <v>524113</v>
      </c>
      <c r="B190" s="32" t="s">
        <v>38</v>
      </c>
      <c r="C190" s="33">
        <f>C191</f>
        <v>1000000</v>
      </c>
      <c r="D190" s="33">
        <f>D191</f>
        <v>1000000</v>
      </c>
      <c r="E190" s="33">
        <f>E191</f>
        <v>1000000</v>
      </c>
      <c r="F190" s="33">
        <f t="shared" ref="F190:H190" si="104">F191</f>
        <v>0</v>
      </c>
      <c r="G190" s="33">
        <f t="shared" si="104"/>
        <v>0</v>
      </c>
      <c r="H190" s="33">
        <f t="shared" si="104"/>
        <v>0</v>
      </c>
      <c r="I190" s="59">
        <f t="shared" si="71"/>
        <v>0</v>
      </c>
      <c r="J190" s="33">
        <f t="shared" si="72"/>
        <v>1000000</v>
      </c>
      <c r="K190" s="55">
        <f t="shared" si="73"/>
        <v>0</v>
      </c>
    </row>
    <row r="191" spans="1:12" x14ac:dyDescent="0.25">
      <c r="A191" s="31"/>
      <c r="B191" s="32" t="s">
        <v>330</v>
      </c>
      <c r="C191" s="33">
        <v>1000000</v>
      </c>
      <c r="D191" s="33">
        <v>1000000</v>
      </c>
      <c r="E191" s="33">
        <v>1000000</v>
      </c>
      <c r="F191" s="1">
        <f>JAN!G191</f>
        <v>0</v>
      </c>
      <c r="G191" s="33">
        <v>0</v>
      </c>
      <c r="H191" s="33">
        <v>0</v>
      </c>
      <c r="I191" s="59">
        <f t="shared" si="71"/>
        <v>0</v>
      </c>
      <c r="J191" s="54">
        <f t="shared" si="72"/>
        <v>1000000</v>
      </c>
      <c r="K191" s="55">
        <f t="shared" si="73"/>
        <v>0</v>
      </c>
    </row>
    <row r="192" spans="1:12" x14ac:dyDescent="0.25">
      <c r="A192" s="31" t="s">
        <v>238</v>
      </c>
      <c r="B192" s="32" t="s">
        <v>210</v>
      </c>
      <c r="C192" s="33">
        <f>C193</f>
        <v>13860000</v>
      </c>
      <c r="D192" s="33">
        <f>D193</f>
        <v>13860000</v>
      </c>
      <c r="E192" s="33">
        <f>E193</f>
        <v>13860000</v>
      </c>
      <c r="F192" s="33">
        <f t="shared" ref="F192:H192" si="105">F193</f>
        <v>0</v>
      </c>
      <c r="G192" s="33">
        <f t="shared" si="105"/>
        <v>0</v>
      </c>
      <c r="H192" s="33">
        <f t="shared" si="105"/>
        <v>0</v>
      </c>
      <c r="I192" s="59">
        <f t="shared" si="71"/>
        <v>0</v>
      </c>
      <c r="J192" s="33">
        <f t="shared" si="72"/>
        <v>13860000</v>
      </c>
      <c r="K192" s="55">
        <f t="shared" si="73"/>
        <v>0</v>
      </c>
    </row>
    <row r="193" spans="1:12" x14ac:dyDescent="0.25">
      <c r="A193" s="31" t="s">
        <v>0</v>
      </c>
      <c r="B193" s="32" t="s">
        <v>211</v>
      </c>
      <c r="C193" s="33">
        <f>C194+C206+C212+C217</f>
        <v>13860000</v>
      </c>
      <c r="D193" s="33">
        <f>D194+D206+D212+D217</f>
        <v>13860000</v>
      </c>
      <c r="E193" s="33">
        <f>E194+E206+E212+E217</f>
        <v>13860000</v>
      </c>
      <c r="F193" s="33">
        <f t="shared" ref="F193:H193" si="106">F194+F206+F212+F217</f>
        <v>0</v>
      </c>
      <c r="G193" s="33">
        <f t="shared" si="106"/>
        <v>0</v>
      </c>
      <c r="H193" s="33">
        <f t="shared" si="106"/>
        <v>0</v>
      </c>
      <c r="I193" s="59">
        <f t="shared" si="71"/>
        <v>0</v>
      </c>
      <c r="J193" s="33">
        <f t="shared" si="72"/>
        <v>13860000</v>
      </c>
      <c r="K193" s="55">
        <f t="shared" si="73"/>
        <v>0</v>
      </c>
    </row>
    <row r="194" spans="1:12" x14ac:dyDescent="0.25">
      <c r="A194" s="31">
        <v>521211</v>
      </c>
      <c r="B194" s="32" t="s">
        <v>1</v>
      </c>
      <c r="C194" s="33">
        <f>C195+C199</f>
        <v>3610000</v>
      </c>
      <c r="D194" s="33">
        <f>D195+D199</f>
        <v>3610000</v>
      </c>
      <c r="E194" s="33">
        <f>E195+E199</f>
        <v>3610000</v>
      </c>
      <c r="F194" s="33">
        <f t="shared" ref="F194:H194" si="107">F195+F199</f>
        <v>0</v>
      </c>
      <c r="G194" s="33">
        <f t="shared" si="107"/>
        <v>0</v>
      </c>
      <c r="H194" s="33">
        <f t="shared" si="107"/>
        <v>0</v>
      </c>
      <c r="I194" s="59">
        <f t="shared" si="71"/>
        <v>0</v>
      </c>
      <c r="J194" s="33">
        <f t="shared" si="72"/>
        <v>3610000</v>
      </c>
      <c r="K194" s="55">
        <f t="shared" si="73"/>
        <v>0</v>
      </c>
    </row>
    <row r="195" spans="1:12" x14ac:dyDescent="0.25">
      <c r="A195" s="31"/>
      <c r="B195" s="32" t="s">
        <v>331</v>
      </c>
      <c r="C195" s="33">
        <f>SUM(C196:C198)</f>
        <v>1005000</v>
      </c>
      <c r="D195" s="33">
        <f>SUM(D196:D198)</f>
        <v>1005000</v>
      </c>
      <c r="E195" s="33">
        <f>SUM(E196:E198)</f>
        <v>1005000</v>
      </c>
      <c r="F195" s="33">
        <f t="shared" ref="F195:H195" si="108">SUM(F196:F198)</f>
        <v>0</v>
      </c>
      <c r="G195" s="33">
        <f t="shared" si="108"/>
        <v>0</v>
      </c>
      <c r="H195" s="33">
        <f t="shared" si="108"/>
        <v>0</v>
      </c>
      <c r="I195" s="59">
        <f t="shared" si="71"/>
        <v>0</v>
      </c>
      <c r="J195" s="33">
        <f t="shared" si="72"/>
        <v>1005000</v>
      </c>
      <c r="K195" s="55">
        <f t="shared" si="73"/>
        <v>0</v>
      </c>
    </row>
    <row r="196" spans="1:12" x14ac:dyDescent="0.25">
      <c r="A196" s="31"/>
      <c r="B196" s="32" t="s">
        <v>281</v>
      </c>
      <c r="C196" s="33">
        <v>105000</v>
      </c>
      <c r="D196" s="33">
        <v>105000</v>
      </c>
      <c r="E196" s="33">
        <v>105000</v>
      </c>
      <c r="F196" s="1">
        <f>JAN!G196</f>
        <v>0</v>
      </c>
      <c r="G196" s="33">
        <v>0</v>
      </c>
      <c r="H196" s="33">
        <v>0</v>
      </c>
      <c r="I196" s="59">
        <f t="shared" si="71"/>
        <v>0</v>
      </c>
      <c r="J196" s="54">
        <f t="shared" si="72"/>
        <v>105000</v>
      </c>
      <c r="K196" s="55">
        <f t="shared" si="73"/>
        <v>0</v>
      </c>
    </row>
    <row r="197" spans="1:12" s="7" customFormat="1" x14ac:dyDescent="0.25">
      <c r="A197" s="31"/>
      <c r="B197" s="32" t="s">
        <v>433</v>
      </c>
      <c r="C197" s="33">
        <v>300000</v>
      </c>
      <c r="D197" s="33">
        <v>300000</v>
      </c>
      <c r="E197" s="33">
        <v>300000</v>
      </c>
      <c r="F197" s="1">
        <f>JAN!G197</f>
        <v>0</v>
      </c>
      <c r="G197" s="33">
        <v>0</v>
      </c>
      <c r="H197" s="33">
        <v>0</v>
      </c>
      <c r="I197" s="59">
        <f t="shared" si="71"/>
        <v>0</v>
      </c>
      <c r="J197" s="54">
        <f t="shared" si="72"/>
        <v>300000</v>
      </c>
      <c r="K197" s="55">
        <f t="shared" si="73"/>
        <v>0</v>
      </c>
      <c r="L197" s="16"/>
    </row>
    <row r="198" spans="1:12" s="7" customFormat="1" x14ac:dyDescent="0.25">
      <c r="A198" s="31"/>
      <c r="B198" s="32" t="s">
        <v>458</v>
      </c>
      <c r="C198" s="33">
        <v>600000</v>
      </c>
      <c r="D198" s="33">
        <v>600000</v>
      </c>
      <c r="E198" s="33">
        <v>600000</v>
      </c>
      <c r="F198" s="1">
        <f>JAN!G198</f>
        <v>0</v>
      </c>
      <c r="G198" s="33">
        <v>0</v>
      </c>
      <c r="H198" s="33">
        <v>0</v>
      </c>
      <c r="I198" s="59">
        <f t="shared" si="71"/>
        <v>0</v>
      </c>
      <c r="J198" s="54">
        <f t="shared" si="72"/>
        <v>600000</v>
      </c>
      <c r="K198" s="55">
        <f t="shared" si="73"/>
        <v>0</v>
      </c>
      <c r="L198" s="16"/>
    </row>
    <row r="199" spans="1:12" s="7" customFormat="1" x14ac:dyDescent="0.25">
      <c r="A199" s="31"/>
      <c r="B199" s="32" t="s">
        <v>474</v>
      </c>
      <c r="C199" s="33">
        <f>SUM(C200:C205)</f>
        <v>2605000</v>
      </c>
      <c r="D199" s="33">
        <f>SUM(D200:D205)</f>
        <v>2605000</v>
      </c>
      <c r="E199" s="33">
        <f>SUM(E200:E205)</f>
        <v>2605000</v>
      </c>
      <c r="F199" s="33">
        <f t="shared" ref="F199:H199" si="109">SUM(F200:F205)</f>
        <v>0</v>
      </c>
      <c r="G199" s="33">
        <f t="shared" si="109"/>
        <v>0</v>
      </c>
      <c r="H199" s="33">
        <f t="shared" si="109"/>
        <v>0</v>
      </c>
      <c r="I199" s="59">
        <f t="shared" si="71"/>
        <v>0</v>
      </c>
      <c r="J199" s="33">
        <f t="shared" si="72"/>
        <v>2605000</v>
      </c>
      <c r="K199" s="55">
        <f t="shared" si="73"/>
        <v>0</v>
      </c>
      <c r="L199" s="16"/>
    </row>
    <row r="200" spans="1:12" s="7" customFormat="1" x14ac:dyDescent="0.25">
      <c r="A200" s="31"/>
      <c r="B200" s="32" t="s">
        <v>484</v>
      </c>
      <c r="C200" s="33">
        <v>250000</v>
      </c>
      <c r="D200" s="33">
        <v>250000</v>
      </c>
      <c r="E200" s="33">
        <v>250000</v>
      </c>
      <c r="F200" s="1">
        <f>JAN!G200</f>
        <v>0</v>
      </c>
      <c r="G200" s="33">
        <v>0</v>
      </c>
      <c r="H200" s="33">
        <v>0</v>
      </c>
      <c r="I200" s="59">
        <f t="shared" ref="I200:I263" si="110">SUM(F200:H200)</f>
        <v>0</v>
      </c>
      <c r="J200" s="54">
        <f t="shared" ref="J200:J263" si="111">C200-I200</f>
        <v>250000</v>
      </c>
      <c r="K200" s="55">
        <f t="shared" ref="K200:K263" si="112">I200/C200</f>
        <v>0</v>
      </c>
      <c r="L200" s="16"/>
    </row>
    <row r="201" spans="1:12" s="7" customFormat="1" x14ac:dyDescent="0.25">
      <c r="A201" s="31"/>
      <c r="B201" s="32" t="s">
        <v>336</v>
      </c>
      <c r="C201" s="33">
        <v>150000</v>
      </c>
      <c r="D201" s="33">
        <v>150000</v>
      </c>
      <c r="E201" s="33">
        <v>150000</v>
      </c>
      <c r="F201" s="1">
        <f>JAN!G201</f>
        <v>0</v>
      </c>
      <c r="G201" s="33">
        <v>0</v>
      </c>
      <c r="H201" s="33">
        <v>0</v>
      </c>
      <c r="I201" s="59">
        <f t="shared" si="110"/>
        <v>0</v>
      </c>
      <c r="J201" s="54">
        <f t="shared" si="111"/>
        <v>150000</v>
      </c>
      <c r="K201" s="55">
        <f t="shared" si="112"/>
        <v>0</v>
      </c>
      <c r="L201" s="16"/>
    </row>
    <row r="202" spans="1:12" x14ac:dyDescent="0.25">
      <c r="A202" s="31"/>
      <c r="B202" s="32" t="s">
        <v>496</v>
      </c>
      <c r="C202" s="33">
        <v>225000</v>
      </c>
      <c r="D202" s="33">
        <v>225000</v>
      </c>
      <c r="E202" s="33">
        <v>225000</v>
      </c>
      <c r="F202" s="1">
        <f>JAN!G202</f>
        <v>0</v>
      </c>
      <c r="G202" s="33">
        <v>0</v>
      </c>
      <c r="H202" s="33">
        <v>0</v>
      </c>
      <c r="I202" s="59">
        <f t="shared" si="110"/>
        <v>0</v>
      </c>
      <c r="J202" s="54">
        <f t="shared" si="111"/>
        <v>225000</v>
      </c>
      <c r="K202" s="55">
        <f t="shared" si="112"/>
        <v>0</v>
      </c>
    </row>
    <row r="203" spans="1:12" x14ac:dyDescent="0.25">
      <c r="A203" s="31"/>
      <c r="B203" s="32" t="s">
        <v>500</v>
      </c>
      <c r="C203" s="33">
        <v>450000</v>
      </c>
      <c r="D203" s="33">
        <v>450000</v>
      </c>
      <c r="E203" s="33">
        <v>450000</v>
      </c>
      <c r="F203" s="1">
        <f>JAN!G203</f>
        <v>0</v>
      </c>
      <c r="G203" s="33">
        <v>0</v>
      </c>
      <c r="H203" s="33">
        <v>0</v>
      </c>
      <c r="I203" s="59">
        <f t="shared" si="110"/>
        <v>0</v>
      </c>
      <c r="J203" s="54">
        <f t="shared" si="111"/>
        <v>450000</v>
      </c>
      <c r="K203" s="55">
        <f t="shared" si="112"/>
        <v>0</v>
      </c>
    </row>
    <row r="204" spans="1:12" x14ac:dyDescent="0.25">
      <c r="A204" s="31"/>
      <c r="B204" s="32" t="s">
        <v>504</v>
      </c>
      <c r="C204" s="33">
        <v>1500000</v>
      </c>
      <c r="D204" s="33">
        <v>1500000</v>
      </c>
      <c r="E204" s="33">
        <v>1500000</v>
      </c>
      <c r="F204" s="1">
        <f>JAN!G204</f>
        <v>0</v>
      </c>
      <c r="G204" s="33">
        <v>0</v>
      </c>
      <c r="H204" s="33">
        <v>0</v>
      </c>
      <c r="I204" s="59">
        <f t="shared" si="110"/>
        <v>0</v>
      </c>
      <c r="J204" s="54">
        <f t="shared" si="111"/>
        <v>1500000</v>
      </c>
      <c r="K204" s="55">
        <f t="shared" si="112"/>
        <v>0</v>
      </c>
    </row>
    <row r="205" spans="1:12" x14ac:dyDescent="0.25">
      <c r="A205" s="31"/>
      <c r="B205" s="32" t="s">
        <v>509</v>
      </c>
      <c r="C205" s="33">
        <v>30000</v>
      </c>
      <c r="D205" s="33">
        <v>30000</v>
      </c>
      <c r="E205" s="33">
        <v>30000</v>
      </c>
      <c r="F205" s="1">
        <f>JAN!G205</f>
        <v>0</v>
      </c>
      <c r="G205" s="33">
        <v>0</v>
      </c>
      <c r="H205" s="33">
        <v>0</v>
      </c>
      <c r="I205" s="59">
        <f t="shared" si="110"/>
        <v>0</v>
      </c>
      <c r="J205" s="54">
        <f t="shared" si="111"/>
        <v>30000</v>
      </c>
      <c r="K205" s="55">
        <f t="shared" si="112"/>
        <v>0</v>
      </c>
    </row>
    <row r="206" spans="1:12" s="7" customFormat="1" x14ac:dyDescent="0.25">
      <c r="A206" s="31">
        <v>521213</v>
      </c>
      <c r="B206" s="32" t="s">
        <v>212</v>
      </c>
      <c r="C206" s="33">
        <f>SUM(C207:C211)</f>
        <v>1700000</v>
      </c>
      <c r="D206" s="33">
        <f>SUM(D207:D211)</f>
        <v>1700000</v>
      </c>
      <c r="E206" s="33">
        <f>SUM(E207:E211)</f>
        <v>1700000</v>
      </c>
      <c r="F206" s="33">
        <f t="shared" ref="F206:H206" si="113">SUM(F207:F211)</f>
        <v>0</v>
      </c>
      <c r="G206" s="33">
        <f t="shared" si="113"/>
        <v>0</v>
      </c>
      <c r="H206" s="33">
        <f t="shared" si="113"/>
        <v>0</v>
      </c>
      <c r="I206" s="59">
        <f t="shared" si="110"/>
        <v>0</v>
      </c>
      <c r="J206" s="33">
        <f t="shared" si="111"/>
        <v>1700000</v>
      </c>
      <c r="K206" s="55">
        <f t="shared" si="112"/>
        <v>0</v>
      </c>
      <c r="L206" s="16"/>
    </row>
    <row r="207" spans="1:12" x14ac:dyDescent="0.25">
      <c r="A207" s="31"/>
      <c r="B207" s="32" t="s">
        <v>332</v>
      </c>
      <c r="C207" s="33">
        <v>250000</v>
      </c>
      <c r="D207" s="33">
        <v>250000</v>
      </c>
      <c r="E207" s="33">
        <v>250000</v>
      </c>
      <c r="F207" s="1">
        <f>JAN!G207</f>
        <v>0</v>
      </c>
      <c r="G207" s="33">
        <v>0</v>
      </c>
      <c r="H207" s="33">
        <v>0</v>
      </c>
      <c r="I207" s="59">
        <f t="shared" si="110"/>
        <v>0</v>
      </c>
      <c r="J207" s="54">
        <f t="shared" si="111"/>
        <v>250000</v>
      </c>
      <c r="K207" s="55">
        <f t="shared" si="112"/>
        <v>0</v>
      </c>
    </row>
    <row r="208" spans="1:12" x14ac:dyDescent="0.25">
      <c r="A208" s="31"/>
      <c r="B208" s="32" t="s">
        <v>393</v>
      </c>
      <c r="C208" s="33">
        <v>200000</v>
      </c>
      <c r="D208" s="33">
        <v>200000</v>
      </c>
      <c r="E208" s="33">
        <v>200000</v>
      </c>
      <c r="F208" s="1">
        <f>JAN!G208</f>
        <v>0</v>
      </c>
      <c r="G208" s="33">
        <v>0</v>
      </c>
      <c r="H208" s="33">
        <v>0</v>
      </c>
      <c r="I208" s="59">
        <f t="shared" si="110"/>
        <v>0</v>
      </c>
      <c r="J208" s="54">
        <f t="shared" si="111"/>
        <v>200000</v>
      </c>
      <c r="K208" s="55">
        <f t="shared" si="112"/>
        <v>0</v>
      </c>
    </row>
    <row r="209" spans="1:12" x14ac:dyDescent="0.25">
      <c r="A209" s="31"/>
      <c r="B209" s="32" t="s">
        <v>434</v>
      </c>
      <c r="C209" s="33">
        <v>150000</v>
      </c>
      <c r="D209" s="33">
        <v>150000</v>
      </c>
      <c r="E209" s="33">
        <v>150000</v>
      </c>
      <c r="F209" s="1">
        <f>JAN!G209</f>
        <v>0</v>
      </c>
      <c r="G209" s="33">
        <v>0</v>
      </c>
      <c r="H209" s="33">
        <v>0</v>
      </c>
      <c r="I209" s="59">
        <f t="shared" si="110"/>
        <v>0</v>
      </c>
      <c r="J209" s="54">
        <f t="shared" si="111"/>
        <v>150000</v>
      </c>
      <c r="K209" s="55">
        <f t="shared" si="112"/>
        <v>0</v>
      </c>
    </row>
    <row r="210" spans="1:12" x14ac:dyDescent="0.25">
      <c r="A210" s="31"/>
      <c r="B210" s="32" t="s">
        <v>459</v>
      </c>
      <c r="C210" s="33">
        <v>100000</v>
      </c>
      <c r="D210" s="33">
        <v>100000</v>
      </c>
      <c r="E210" s="33">
        <v>100000</v>
      </c>
      <c r="F210" s="1">
        <f>JAN!G210</f>
        <v>0</v>
      </c>
      <c r="G210" s="33">
        <v>0</v>
      </c>
      <c r="H210" s="33">
        <v>0</v>
      </c>
      <c r="I210" s="59">
        <f t="shared" si="110"/>
        <v>0</v>
      </c>
      <c r="J210" s="54">
        <f t="shared" si="111"/>
        <v>100000</v>
      </c>
      <c r="K210" s="55">
        <f t="shared" si="112"/>
        <v>0</v>
      </c>
    </row>
    <row r="211" spans="1:12" s="7" customFormat="1" x14ac:dyDescent="0.25">
      <c r="A211" s="31"/>
      <c r="B211" s="32" t="s">
        <v>475</v>
      </c>
      <c r="C211" s="33">
        <v>1000000</v>
      </c>
      <c r="D211" s="33">
        <v>1000000</v>
      </c>
      <c r="E211" s="33">
        <v>1000000</v>
      </c>
      <c r="F211" s="1">
        <f>JAN!G211</f>
        <v>0</v>
      </c>
      <c r="G211" s="33">
        <v>0</v>
      </c>
      <c r="H211" s="33">
        <v>0</v>
      </c>
      <c r="I211" s="59">
        <f t="shared" si="110"/>
        <v>0</v>
      </c>
      <c r="J211" s="54">
        <f t="shared" si="111"/>
        <v>1000000</v>
      </c>
      <c r="K211" s="55">
        <f t="shared" si="112"/>
        <v>0</v>
      </c>
      <c r="L211" s="16"/>
    </row>
    <row r="212" spans="1:12" s="26" customFormat="1" x14ac:dyDescent="0.25">
      <c r="A212" s="31">
        <v>521219</v>
      </c>
      <c r="B212" s="32" t="s">
        <v>213</v>
      </c>
      <c r="C212" s="33">
        <f>C213</f>
        <v>4500000</v>
      </c>
      <c r="D212" s="33">
        <f>D213</f>
        <v>4500000</v>
      </c>
      <c r="E212" s="33">
        <f>E213</f>
        <v>4500000</v>
      </c>
      <c r="F212" s="33">
        <f t="shared" ref="F212:H212" si="114">F213</f>
        <v>0</v>
      </c>
      <c r="G212" s="33">
        <f t="shared" si="114"/>
        <v>0</v>
      </c>
      <c r="H212" s="33">
        <f t="shared" si="114"/>
        <v>0</v>
      </c>
      <c r="I212" s="59">
        <f t="shared" si="110"/>
        <v>0</v>
      </c>
      <c r="J212" s="33">
        <f t="shared" si="111"/>
        <v>4500000</v>
      </c>
      <c r="K212" s="55">
        <f t="shared" si="112"/>
        <v>0</v>
      </c>
      <c r="L212" s="25"/>
    </row>
    <row r="213" spans="1:12" x14ac:dyDescent="0.25">
      <c r="A213" s="31"/>
      <c r="B213" s="32" t="s">
        <v>333</v>
      </c>
      <c r="C213" s="33">
        <f>SUM(C214:C216)</f>
        <v>4500000</v>
      </c>
      <c r="D213" s="33">
        <f>SUM(D214:D216)</f>
        <v>4500000</v>
      </c>
      <c r="E213" s="33">
        <f>SUM(E214:E216)</f>
        <v>4500000</v>
      </c>
      <c r="F213" s="33">
        <f t="shared" ref="F213:H213" si="115">SUM(F214:F216)</f>
        <v>0</v>
      </c>
      <c r="G213" s="33">
        <f t="shared" si="115"/>
        <v>0</v>
      </c>
      <c r="H213" s="33">
        <f t="shared" si="115"/>
        <v>0</v>
      </c>
      <c r="I213" s="59">
        <f t="shared" si="110"/>
        <v>0</v>
      </c>
      <c r="J213" s="33">
        <f t="shared" si="111"/>
        <v>4500000</v>
      </c>
      <c r="K213" s="55">
        <f t="shared" si="112"/>
        <v>0</v>
      </c>
    </row>
    <row r="214" spans="1:12" s="7" customFormat="1" x14ac:dyDescent="0.25">
      <c r="A214" s="31"/>
      <c r="B214" s="32" t="s">
        <v>394</v>
      </c>
      <c r="C214" s="33">
        <v>2000000</v>
      </c>
      <c r="D214" s="33">
        <v>2000000</v>
      </c>
      <c r="E214" s="33">
        <v>2000000</v>
      </c>
      <c r="F214" s="1">
        <f>JAN!G214</f>
        <v>0</v>
      </c>
      <c r="G214" s="33">
        <v>0</v>
      </c>
      <c r="H214" s="33">
        <v>0</v>
      </c>
      <c r="I214" s="59">
        <f t="shared" si="110"/>
        <v>0</v>
      </c>
      <c r="J214" s="54">
        <f t="shared" si="111"/>
        <v>2000000</v>
      </c>
      <c r="K214" s="55">
        <f t="shared" si="112"/>
        <v>0</v>
      </c>
      <c r="L214" s="16"/>
    </row>
    <row r="215" spans="1:12" s="7" customFormat="1" x14ac:dyDescent="0.25">
      <c r="A215" s="31"/>
      <c r="B215" s="32" t="s">
        <v>394</v>
      </c>
      <c r="C215" s="33">
        <v>1500000</v>
      </c>
      <c r="D215" s="33">
        <v>1500000</v>
      </c>
      <c r="E215" s="33">
        <v>1500000</v>
      </c>
      <c r="F215" s="1">
        <f>JAN!G215</f>
        <v>0</v>
      </c>
      <c r="G215" s="33">
        <v>0</v>
      </c>
      <c r="H215" s="33">
        <v>0</v>
      </c>
      <c r="I215" s="59">
        <f t="shared" si="110"/>
        <v>0</v>
      </c>
      <c r="J215" s="54">
        <f t="shared" si="111"/>
        <v>1500000</v>
      </c>
      <c r="K215" s="55">
        <f t="shared" si="112"/>
        <v>0</v>
      </c>
      <c r="L215" s="16"/>
    </row>
    <row r="216" spans="1:12" s="7" customFormat="1" x14ac:dyDescent="0.25">
      <c r="A216" s="31"/>
      <c r="B216" s="32" t="s">
        <v>394</v>
      </c>
      <c r="C216" s="33">
        <v>1000000</v>
      </c>
      <c r="D216" s="33">
        <v>1000000</v>
      </c>
      <c r="E216" s="33">
        <v>1000000</v>
      </c>
      <c r="F216" s="1">
        <f>JAN!G216</f>
        <v>0</v>
      </c>
      <c r="G216" s="33">
        <v>0</v>
      </c>
      <c r="H216" s="33">
        <v>0</v>
      </c>
      <c r="I216" s="59">
        <f t="shared" si="110"/>
        <v>0</v>
      </c>
      <c r="J216" s="54">
        <f t="shared" si="111"/>
        <v>1000000</v>
      </c>
      <c r="K216" s="55">
        <f t="shared" si="112"/>
        <v>0</v>
      </c>
      <c r="L216" s="16"/>
    </row>
    <row r="217" spans="1:12" x14ac:dyDescent="0.25">
      <c r="A217" s="31">
        <v>522191</v>
      </c>
      <c r="B217" s="32" t="s">
        <v>219</v>
      </c>
      <c r="C217" s="33">
        <f>C218</f>
        <v>4050000</v>
      </c>
      <c r="D217" s="33">
        <f>D218</f>
        <v>4050000</v>
      </c>
      <c r="E217" s="33">
        <f>E218</f>
        <v>4050000</v>
      </c>
      <c r="F217" s="33">
        <f t="shared" ref="F217:H217" si="116">F218</f>
        <v>0</v>
      </c>
      <c r="G217" s="33">
        <f t="shared" si="116"/>
        <v>0</v>
      </c>
      <c r="H217" s="33">
        <f t="shared" si="116"/>
        <v>0</v>
      </c>
      <c r="I217" s="59">
        <f t="shared" si="110"/>
        <v>0</v>
      </c>
      <c r="J217" s="33">
        <f t="shared" si="111"/>
        <v>4050000</v>
      </c>
      <c r="K217" s="55">
        <f t="shared" si="112"/>
        <v>0</v>
      </c>
    </row>
    <row r="218" spans="1:12" s="7" customFormat="1" x14ac:dyDescent="0.25">
      <c r="A218" s="31"/>
      <c r="B218" s="32" t="s">
        <v>435</v>
      </c>
      <c r="C218" s="33">
        <v>4050000</v>
      </c>
      <c r="D218" s="33">
        <v>4050000</v>
      </c>
      <c r="E218" s="33">
        <v>4050000</v>
      </c>
      <c r="F218" s="1">
        <f>JAN!G218</f>
        <v>0</v>
      </c>
      <c r="G218" s="33">
        <v>0</v>
      </c>
      <c r="H218" s="33">
        <v>0</v>
      </c>
      <c r="I218" s="59">
        <f t="shared" si="110"/>
        <v>0</v>
      </c>
      <c r="J218" s="54">
        <f t="shared" si="111"/>
        <v>4050000</v>
      </c>
      <c r="K218" s="55">
        <f t="shared" si="112"/>
        <v>0</v>
      </c>
      <c r="L218" s="16"/>
    </row>
    <row r="219" spans="1:12" x14ac:dyDescent="0.25">
      <c r="A219" s="31" t="s">
        <v>239</v>
      </c>
      <c r="B219" s="32" t="s">
        <v>122</v>
      </c>
      <c r="C219" s="33">
        <f>C220+C224+C231</f>
        <v>15875000</v>
      </c>
      <c r="D219" s="33">
        <f>D220+D224+D231</f>
        <v>15875000</v>
      </c>
      <c r="E219" s="33">
        <f>E220+E224+E231</f>
        <v>15875000</v>
      </c>
      <c r="F219" s="33">
        <f t="shared" ref="F219:H219" si="117">F220+F224+F231</f>
        <v>0</v>
      </c>
      <c r="G219" s="33">
        <f t="shared" si="117"/>
        <v>0</v>
      </c>
      <c r="H219" s="33">
        <f t="shared" si="117"/>
        <v>0</v>
      </c>
      <c r="I219" s="59">
        <f t="shared" si="110"/>
        <v>0</v>
      </c>
      <c r="J219" s="33">
        <f t="shared" si="111"/>
        <v>15875000</v>
      </c>
      <c r="K219" s="55">
        <f t="shared" si="112"/>
        <v>0</v>
      </c>
    </row>
    <row r="220" spans="1:12" x14ac:dyDescent="0.25">
      <c r="A220" s="31" t="s">
        <v>0</v>
      </c>
      <c r="B220" s="32" t="s">
        <v>240</v>
      </c>
      <c r="C220" s="33">
        <f>C221</f>
        <v>2975000</v>
      </c>
      <c r="D220" s="33">
        <f>D221</f>
        <v>2975000</v>
      </c>
      <c r="E220" s="33">
        <f>E221</f>
        <v>2975000</v>
      </c>
      <c r="F220" s="33">
        <f t="shared" ref="F220:H220" si="118">F221</f>
        <v>0</v>
      </c>
      <c r="G220" s="33">
        <f t="shared" si="118"/>
        <v>0</v>
      </c>
      <c r="H220" s="33">
        <f t="shared" si="118"/>
        <v>0</v>
      </c>
      <c r="I220" s="59">
        <f t="shared" si="110"/>
        <v>0</v>
      </c>
      <c r="J220" s="33">
        <f t="shared" si="111"/>
        <v>2975000</v>
      </c>
      <c r="K220" s="55">
        <f t="shared" si="112"/>
        <v>0</v>
      </c>
    </row>
    <row r="221" spans="1:12" x14ac:dyDescent="0.25">
      <c r="A221" s="31">
        <v>521211</v>
      </c>
      <c r="B221" s="32" t="s">
        <v>1</v>
      </c>
      <c r="C221" s="33">
        <f>SUM(C222:C223)</f>
        <v>2975000</v>
      </c>
      <c r="D221" s="33">
        <f>SUM(D222:D223)</f>
        <v>2975000</v>
      </c>
      <c r="E221" s="33">
        <f>SUM(E222:E223)</f>
        <v>2975000</v>
      </c>
      <c r="F221" s="33">
        <f t="shared" ref="F221:H221" si="119">SUM(F222:F223)</f>
        <v>0</v>
      </c>
      <c r="G221" s="33">
        <f t="shared" si="119"/>
        <v>0</v>
      </c>
      <c r="H221" s="33">
        <f t="shared" si="119"/>
        <v>0</v>
      </c>
      <c r="I221" s="59">
        <f t="shared" si="110"/>
        <v>0</v>
      </c>
      <c r="J221" s="33">
        <f t="shared" si="111"/>
        <v>2975000</v>
      </c>
      <c r="K221" s="55">
        <f t="shared" si="112"/>
        <v>0</v>
      </c>
    </row>
    <row r="222" spans="1:12" s="7" customFormat="1" x14ac:dyDescent="0.25">
      <c r="A222" s="31"/>
      <c r="B222" s="32" t="s">
        <v>334</v>
      </c>
      <c r="C222" s="33">
        <v>2700000</v>
      </c>
      <c r="D222" s="33">
        <v>2700000</v>
      </c>
      <c r="E222" s="33">
        <v>2700000</v>
      </c>
      <c r="F222" s="1">
        <f>JAN!G222</f>
        <v>0</v>
      </c>
      <c r="G222" s="33">
        <v>0</v>
      </c>
      <c r="H222" s="33">
        <v>0</v>
      </c>
      <c r="I222" s="59">
        <f t="shared" si="110"/>
        <v>0</v>
      </c>
      <c r="J222" s="54">
        <f t="shared" si="111"/>
        <v>2700000</v>
      </c>
      <c r="K222" s="55">
        <f t="shared" si="112"/>
        <v>0</v>
      </c>
      <c r="L222" s="16"/>
    </row>
    <row r="223" spans="1:12" s="26" customFormat="1" x14ac:dyDescent="0.25">
      <c r="A223" s="31"/>
      <c r="B223" s="32" t="s">
        <v>281</v>
      </c>
      <c r="C223" s="33">
        <v>275000</v>
      </c>
      <c r="D223" s="33">
        <v>275000</v>
      </c>
      <c r="E223" s="33">
        <v>275000</v>
      </c>
      <c r="F223" s="1">
        <f>JAN!G223</f>
        <v>0</v>
      </c>
      <c r="G223" s="33">
        <v>0</v>
      </c>
      <c r="H223" s="33">
        <v>0</v>
      </c>
      <c r="I223" s="59">
        <f t="shared" si="110"/>
        <v>0</v>
      </c>
      <c r="J223" s="54">
        <f t="shared" si="111"/>
        <v>275000</v>
      </c>
      <c r="K223" s="55">
        <f t="shared" si="112"/>
        <v>0</v>
      </c>
      <c r="L223" s="25"/>
    </row>
    <row r="224" spans="1:12" x14ac:dyDescent="0.25">
      <c r="A224" s="31" t="s">
        <v>11</v>
      </c>
      <c r="B224" s="32" t="s">
        <v>241</v>
      </c>
      <c r="C224" s="33">
        <f>C225+C228</f>
        <v>12300000</v>
      </c>
      <c r="D224" s="33">
        <f>D225+D228</f>
        <v>12300000</v>
      </c>
      <c r="E224" s="33">
        <f>E225+E228</f>
        <v>12300000</v>
      </c>
      <c r="F224" s="33">
        <f t="shared" ref="F224:H224" si="120">F225+F228</f>
        <v>0</v>
      </c>
      <c r="G224" s="33">
        <f t="shared" si="120"/>
        <v>0</v>
      </c>
      <c r="H224" s="33">
        <f t="shared" si="120"/>
        <v>0</v>
      </c>
      <c r="I224" s="59">
        <f t="shared" si="110"/>
        <v>0</v>
      </c>
      <c r="J224" s="33">
        <f t="shared" si="111"/>
        <v>12300000</v>
      </c>
      <c r="K224" s="55">
        <f t="shared" si="112"/>
        <v>0</v>
      </c>
    </row>
    <row r="225" spans="1:12" x14ac:dyDescent="0.25">
      <c r="A225" s="31">
        <v>521211</v>
      </c>
      <c r="B225" s="32" t="s">
        <v>1</v>
      </c>
      <c r="C225" s="33">
        <f>SUM(C226:C227)</f>
        <v>6000000</v>
      </c>
      <c r="D225" s="33">
        <f>SUM(D226:D227)</f>
        <v>6000000</v>
      </c>
      <c r="E225" s="33">
        <f>SUM(E226:E227)</f>
        <v>6000000</v>
      </c>
      <c r="F225" s="33">
        <f t="shared" ref="F225:H225" si="121">SUM(F226:F227)</f>
        <v>0</v>
      </c>
      <c r="G225" s="33">
        <f t="shared" si="121"/>
        <v>0</v>
      </c>
      <c r="H225" s="33">
        <f t="shared" si="121"/>
        <v>0</v>
      </c>
      <c r="I225" s="59">
        <f t="shared" si="110"/>
        <v>0</v>
      </c>
      <c r="J225" s="33">
        <f t="shared" si="111"/>
        <v>6000000</v>
      </c>
      <c r="K225" s="55">
        <f t="shared" si="112"/>
        <v>0</v>
      </c>
    </row>
    <row r="226" spans="1:12" x14ac:dyDescent="0.25">
      <c r="A226" s="31"/>
      <c r="B226" s="32" t="s">
        <v>335</v>
      </c>
      <c r="C226" s="33">
        <v>3600000</v>
      </c>
      <c r="D226" s="33">
        <v>3600000</v>
      </c>
      <c r="E226" s="33">
        <v>3600000</v>
      </c>
      <c r="F226" s="1">
        <f>JAN!G226</f>
        <v>0</v>
      </c>
      <c r="G226" s="33">
        <v>0</v>
      </c>
      <c r="H226" s="33">
        <v>0</v>
      </c>
      <c r="I226" s="59">
        <f t="shared" si="110"/>
        <v>0</v>
      </c>
      <c r="J226" s="54">
        <f t="shared" si="111"/>
        <v>3600000</v>
      </c>
      <c r="K226" s="55">
        <f t="shared" si="112"/>
        <v>0</v>
      </c>
    </row>
    <row r="227" spans="1:12" x14ac:dyDescent="0.25">
      <c r="A227" s="31"/>
      <c r="B227" s="32" t="s">
        <v>395</v>
      </c>
      <c r="C227" s="33">
        <v>2400000</v>
      </c>
      <c r="D227" s="33">
        <v>2400000</v>
      </c>
      <c r="E227" s="33">
        <v>2400000</v>
      </c>
      <c r="F227" s="1">
        <f>JAN!G227</f>
        <v>0</v>
      </c>
      <c r="G227" s="33">
        <v>0</v>
      </c>
      <c r="H227" s="33">
        <v>0</v>
      </c>
      <c r="I227" s="59">
        <f t="shared" si="110"/>
        <v>0</v>
      </c>
      <c r="J227" s="54">
        <f t="shared" si="111"/>
        <v>2400000</v>
      </c>
      <c r="K227" s="55">
        <f t="shared" si="112"/>
        <v>0</v>
      </c>
    </row>
    <row r="228" spans="1:12" x14ac:dyDescent="0.25">
      <c r="A228" s="31">
        <v>522151</v>
      </c>
      <c r="B228" s="32" t="s">
        <v>34</v>
      </c>
      <c r="C228" s="33">
        <f>SUM(C229:C230)</f>
        <v>6300000</v>
      </c>
      <c r="D228" s="33">
        <f>SUM(D229:D230)</f>
        <v>6300000</v>
      </c>
      <c r="E228" s="33">
        <f>SUM(E229:E230)</f>
        <v>6300000</v>
      </c>
      <c r="F228" s="33">
        <f t="shared" ref="F228:H228" si="122">SUM(F229:F230)</f>
        <v>0</v>
      </c>
      <c r="G228" s="33">
        <f t="shared" si="122"/>
        <v>0</v>
      </c>
      <c r="H228" s="33">
        <f t="shared" si="122"/>
        <v>0</v>
      </c>
      <c r="I228" s="59">
        <f t="shared" si="110"/>
        <v>0</v>
      </c>
      <c r="J228" s="33">
        <f t="shared" si="111"/>
        <v>6300000</v>
      </c>
      <c r="K228" s="55">
        <f t="shared" si="112"/>
        <v>0</v>
      </c>
    </row>
    <row r="229" spans="1:12" s="7" customFormat="1" x14ac:dyDescent="0.25">
      <c r="A229" s="31"/>
      <c r="B229" s="32" t="s">
        <v>485</v>
      </c>
      <c r="C229" s="33">
        <v>4500000</v>
      </c>
      <c r="D229" s="33">
        <v>4500000</v>
      </c>
      <c r="E229" s="33">
        <v>4500000</v>
      </c>
      <c r="F229" s="1">
        <f>JAN!G229</f>
        <v>0</v>
      </c>
      <c r="G229" s="33">
        <v>0</v>
      </c>
      <c r="H229" s="33">
        <v>0</v>
      </c>
      <c r="I229" s="59">
        <f t="shared" si="110"/>
        <v>0</v>
      </c>
      <c r="J229" s="54">
        <f t="shared" si="111"/>
        <v>4500000</v>
      </c>
      <c r="K229" s="55">
        <f t="shared" si="112"/>
        <v>0</v>
      </c>
      <c r="L229" s="16"/>
    </row>
    <row r="230" spans="1:12" s="26" customFormat="1" x14ac:dyDescent="0.25">
      <c r="A230" s="31"/>
      <c r="B230" s="32" t="s">
        <v>486</v>
      </c>
      <c r="C230" s="33">
        <v>1800000</v>
      </c>
      <c r="D230" s="33">
        <v>1800000</v>
      </c>
      <c r="E230" s="33">
        <v>1800000</v>
      </c>
      <c r="F230" s="1">
        <f>JAN!G230</f>
        <v>0</v>
      </c>
      <c r="G230" s="33">
        <v>0</v>
      </c>
      <c r="H230" s="33">
        <v>0</v>
      </c>
      <c r="I230" s="59">
        <f t="shared" si="110"/>
        <v>0</v>
      </c>
      <c r="J230" s="54">
        <f t="shared" si="111"/>
        <v>1800000</v>
      </c>
      <c r="K230" s="55">
        <f t="shared" si="112"/>
        <v>0</v>
      </c>
      <c r="L230" s="25"/>
    </row>
    <row r="231" spans="1:12" x14ac:dyDescent="0.25">
      <c r="A231" s="31" t="s">
        <v>10</v>
      </c>
      <c r="B231" s="32" t="s">
        <v>242</v>
      </c>
      <c r="C231" s="33">
        <f t="shared" ref="C231:E232" si="123">C232</f>
        <v>600000</v>
      </c>
      <c r="D231" s="33">
        <f t="shared" si="123"/>
        <v>600000</v>
      </c>
      <c r="E231" s="33">
        <f t="shared" si="123"/>
        <v>600000</v>
      </c>
      <c r="F231" s="33">
        <f t="shared" ref="F231:H232" si="124">F232</f>
        <v>0</v>
      </c>
      <c r="G231" s="33">
        <f t="shared" si="124"/>
        <v>0</v>
      </c>
      <c r="H231" s="33">
        <f t="shared" si="124"/>
        <v>0</v>
      </c>
      <c r="I231" s="59">
        <f t="shared" si="110"/>
        <v>0</v>
      </c>
      <c r="J231" s="33">
        <f t="shared" si="111"/>
        <v>600000</v>
      </c>
      <c r="K231" s="55">
        <f t="shared" si="112"/>
        <v>0</v>
      </c>
    </row>
    <row r="232" spans="1:12" x14ac:dyDescent="0.25">
      <c r="A232" s="31">
        <v>521211</v>
      </c>
      <c r="B232" s="32" t="s">
        <v>1</v>
      </c>
      <c r="C232" s="33">
        <f t="shared" si="123"/>
        <v>600000</v>
      </c>
      <c r="D232" s="33">
        <f t="shared" si="123"/>
        <v>600000</v>
      </c>
      <c r="E232" s="33">
        <f t="shared" si="123"/>
        <v>600000</v>
      </c>
      <c r="F232" s="33">
        <f t="shared" si="124"/>
        <v>0</v>
      </c>
      <c r="G232" s="33">
        <f t="shared" si="124"/>
        <v>0</v>
      </c>
      <c r="H232" s="33">
        <f t="shared" si="124"/>
        <v>0</v>
      </c>
      <c r="I232" s="59">
        <f t="shared" si="110"/>
        <v>0</v>
      </c>
      <c r="J232" s="33">
        <f t="shared" si="111"/>
        <v>600000</v>
      </c>
      <c r="K232" s="55">
        <f t="shared" si="112"/>
        <v>0</v>
      </c>
    </row>
    <row r="233" spans="1:12" s="7" customFormat="1" x14ac:dyDescent="0.25">
      <c r="A233" s="31"/>
      <c r="B233" s="32" t="s">
        <v>336</v>
      </c>
      <c r="C233" s="33">
        <v>600000</v>
      </c>
      <c r="D233" s="33">
        <v>600000</v>
      </c>
      <c r="E233" s="33">
        <v>600000</v>
      </c>
      <c r="F233" s="1">
        <f>JAN!G233</f>
        <v>0</v>
      </c>
      <c r="G233" s="33">
        <v>0</v>
      </c>
      <c r="H233" s="33">
        <v>0</v>
      </c>
      <c r="I233" s="59">
        <f t="shared" si="110"/>
        <v>0</v>
      </c>
      <c r="J233" s="54">
        <f t="shared" si="111"/>
        <v>600000</v>
      </c>
      <c r="K233" s="55">
        <f t="shared" si="112"/>
        <v>0</v>
      </c>
      <c r="L233" s="16"/>
    </row>
    <row r="234" spans="1:12" s="7" customFormat="1" x14ac:dyDescent="0.25">
      <c r="A234" s="31" t="s">
        <v>192</v>
      </c>
      <c r="B234" s="32" t="s">
        <v>243</v>
      </c>
      <c r="C234" s="33">
        <f>C235+C253+C276+C290+C304+C320+C336+C356+C370+C383+C398+C425+C439+C457+C473+C487+C501+C514+C539</f>
        <v>224328000</v>
      </c>
      <c r="D234" s="33">
        <f>D235+D253+D276+D290+D304+D320+D336+D356+D370+D383+D398+D425+D439+D457+D473+D487+D501+D514+D539</f>
        <v>224328000</v>
      </c>
      <c r="E234" s="33">
        <f>E235+E253+E276+E290+E304+E320+E336+E356+E370+E383+E398+E425+E439+E457+E473+E487+E501+E514+E539</f>
        <v>224328000</v>
      </c>
      <c r="F234" s="33">
        <f t="shared" ref="F234:H234" si="125">F235+F253+F276+F290+F304+F320+F336+F356+F370+F383+F398+F425+F439+F457+F473+F487+F501+F514+F539</f>
        <v>0</v>
      </c>
      <c r="G234" s="33">
        <f t="shared" si="125"/>
        <v>0</v>
      </c>
      <c r="H234" s="33">
        <f t="shared" si="125"/>
        <v>0</v>
      </c>
      <c r="I234" s="59">
        <f t="shared" si="110"/>
        <v>0</v>
      </c>
      <c r="J234" s="33">
        <f t="shared" si="111"/>
        <v>224328000</v>
      </c>
      <c r="K234" s="55">
        <f t="shared" si="112"/>
        <v>0</v>
      </c>
      <c r="L234" s="16"/>
    </row>
    <row r="235" spans="1:12" x14ac:dyDescent="0.25">
      <c r="A235" s="31" t="s">
        <v>191</v>
      </c>
      <c r="B235" s="32" t="s">
        <v>29</v>
      </c>
      <c r="C235" s="33">
        <f>C236+C243+C249</f>
        <v>21924000</v>
      </c>
      <c r="D235" s="33">
        <f>D236+D243+D249</f>
        <v>21924000</v>
      </c>
      <c r="E235" s="33">
        <f>E236+E243+E249</f>
        <v>21924000</v>
      </c>
      <c r="F235" s="33">
        <f t="shared" ref="F235:H235" si="126">F236+F243+F249</f>
        <v>0</v>
      </c>
      <c r="G235" s="33">
        <f t="shared" si="126"/>
        <v>0</v>
      </c>
      <c r="H235" s="33">
        <f t="shared" si="126"/>
        <v>0</v>
      </c>
      <c r="I235" s="59">
        <f t="shared" si="110"/>
        <v>0</v>
      </c>
      <c r="J235" s="33">
        <f t="shared" si="111"/>
        <v>21924000</v>
      </c>
      <c r="K235" s="55">
        <f t="shared" si="112"/>
        <v>0</v>
      </c>
    </row>
    <row r="236" spans="1:12" x14ac:dyDescent="0.25">
      <c r="A236" s="31" t="s">
        <v>216</v>
      </c>
      <c r="B236" s="32" t="s">
        <v>30</v>
      </c>
      <c r="C236" s="33">
        <f>C237+C240</f>
        <v>2844000</v>
      </c>
      <c r="D236" s="33">
        <f>D237+D240</f>
        <v>2844000</v>
      </c>
      <c r="E236" s="33">
        <f>E237+E240</f>
        <v>2844000</v>
      </c>
      <c r="F236" s="33">
        <f t="shared" ref="F236:H236" si="127">F237+F240</f>
        <v>0</v>
      </c>
      <c r="G236" s="33">
        <f t="shared" si="127"/>
        <v>0</v>
      </c>
      <c r="H236" s="33">
        <f t="shared" si="127"/>
        <v>0</v>
      </c>
      <c r="I236" s="59">
        <f t="shared" si="110"/>
        <v>0</v>
      </c>
      <c r="J236" s="33">
        <f t="shared" si="111"/>
        <v>2844000</v>
      </c>
      <c r="K236" s="55">
        <f t="shared" si="112"/>
        <v>0</v>
      </c>
    </row>
    <row r="237" spans="1:12" s="7" customFormat="1" x14ac:dyDescent="0.25">
      <c r="A237" s="31" t="s">
        <v>0</v>
      </c>
      <c r="B237" s="32" t="s">
        <v>31</v>
      </c>
      <c r="C237" s="33">
        <f t="shared" ref="C237:E238" si="128">C238</f>
        <v>1620000</v>
      </c>
      <c r="D237" s="33">
        <f t="shared" si="128"/>
        <v>1620000</v>
      </c>
      <c r="E237" s="33">
        <f t="shared" si="128"/>
        <v>1620000</v>
      </c>
      <c r="F237" s="33">
        <f t="shared" ref="F237:H238" si="129">F238</f>
        <v>0</v>
      </c>
      <c r="G237" s="33">
        <f t="shared" si="129"/>
        <v>0</v>
      </c>
      <c r="H237" s="33">
        <f t="shared" si="129"/>
        <v>0</v>
      </c>
      <c r="I237" s="59">
        <f t="shared" si="110"/>
        <v>0</v>
      </c>
      <c r="J237" s="33">
        <f t="shared" si="111"/>
        <v>1620000</v>
      </c>
      <c r="K237" s="55">
        <f t="shared" si="112"/>
        <v>0</v>
      </c>
      <c r="L237" s="16"/>
    </row>
    <row r="238" spans="1:12" s="26" customFormat="1" x14ac:dyDescent="0.25">
      <c r="A238" s="31">
        <v>521211</v>
      </c>
      <c r="B238" s="32" t="s">
        <v>1</v>
      </c>
      <c r="C238" s="33">
        <f t="shared" si="128"/>
        <v>1620000</v>
      </c>
      <c r="D238" s="33">
        <f t="shared" si="128"/>
        <v>1620000</v>
      </c>
      <c r="E238" s="33">
        <f t="shared" si="128"/>
        <v>1620000</v>
      </c>
      <c r="F238" s="33">
        <f t="shared" si="129"/>
        <v>0</v>
      </c>
      <c r="G238" s="33">
        <f t="shared" si="129"/>
        <v>0</v>
      </c>
      <c r="H238" s="33">
        <f t="shared" si="129"/>
        <v>0</v>
      </c>
      <c r="I238" s="59">
        <f t="shared" si="110"/>
        <v>0</v>
      </c>
      <c r="J238" s="33">
        <f t="shared" si="111"/>
        <v>1620000</v>
      </c>
      <c r="K238" s="55">
        <f t="shared" si="112"/>
        <v>0</v>
      </c>
      <c r="L238" s="25"/>
    </row>
    <row r="239" spans="1:12" x14ac:dyDescent="0.25">
      <c r="A239" s="31"/>
      <c r="B239" s="32" t="s">
        <v>487</v>
      </c>
      <c r="C239" s="33">
        <v>1620000</v>
      </c>
      <c r="D239" s="33">
        <v>1620000</v>
      </c>
      <c r="E239" s="33">
        <v>1620000</v>
      </c>
      <c r="F239" s="1">
        <f>JAN!G239</f>
        <v>0</v>
      </c>
      <c r="G239" s="33">
        <v>0</v>
      </c>
      <c r="H239" s="33">
        <v>0</v>
      </c>
      <c r="I239" s="59">
        <f t="shared" si="110"/>
        <v>0</v>
      </c>
      <c r="J239" s="54">
        <f t="shared" si="111"/>
        <v>1620000</v>
      </c>
      <c r="K239" s="55">
        <f t="shared" si="112"/>
        <v>0</v>
      </c>
    </row>
    <row r="240" spans="1:12" s="7" customFormat="1" x14ac:dyDescent="0.25">
      <c r="A240" s="31" t="s">
        <v>11</v>
      </c>
      <c r="B240" s="32" t="s">
        <v>32</v>
      </c>
      <c r="C240" s="33">
        <f t="shared" ref="C240:E241" si="130">C241</f>
        <v>1224000</v>
      </c>
      <c r="D240" s="33">
        <f t="shared" si="130"/>
        <v>1224000</v>
      </c>
      <c r="E240" s="33">
        <f t="shared" si="130"/>
        <v>1224000</v>
      </c>
      <c r="F240" s="33">
        <f t="shared" ref="F240:H241" si="131">F241</f>
        <v>0</v>
      </c>
      <c r="G240" s="33">
        <f t="shared" si="131"/>
        <v>0</v>
      </c>
      <c r="H240" s="33">
        <f t="shared" si="131"/>
        <v>0</v>
      </c>
      <c r="I240" s="59">
        <f t="shared" si="110"/>
        <v>0</v>
      </c>
      <c r="J240" s="33">
        <f t="shared" si="111"/>
        <v>1224000</v>
      </c>
      <c r="K240" s="55">
        <f t="shared" si="112"/>
        <v>0</v>
      </c>
      <c r="L240" s="16"/>
    </row>
    <row r="241" spans="1:12" s="26" customFormat="1" x14ac:dyDescent="0.25">
      <c r="A241" s="31">
        <v>521211</v>
      </c>
      <c r="B241" s="32" t="s">
        <v>1</v>
      </c>
      <c r="C241" s="33">
        <f t="shared" si="130"/>
        <v>1224000</v>
      </c>
      <c r="D241" s="33">
        <f t="shared" si="130"/>
        <v>1224000</v>
      </c>
      <c r="E241" s="33">
        <f t="shared" si="130"/>
        <v>1224000</v>
      </c>
      <c r="F241" s="33">
        <f t="shared" si="131"/>
        <v>0</v>
      </c>
      <c r="G241" s="33">
        <f t="shared" si="131"/>
        <v>0</v>
      </c>
      <c r="H241" s="33">
        <f t="shared" si="131"/>
        <v>0</v>
      </c>
      <c r="I241" s="59">
        <f t="shared" si="110"/>
        <v>0</v>
      </c>
      <c r="J241" s="33">
        <f t="shared" si="111"/>
        <v>1224000</v>
      </c>
      <c r="K241" s="55">
        <f t="shared" si="112"/>
        <v>0</v>
      </c>
      <c r="L241" s="25"/>
    </row>
    <row r="242" spans="1:12" x14ac:dyDescent="0.25">
      <c r="A242" s="31"/>
      <c r="B242" s="32" t="s">
        <v>281</v>
      </c>
      <c r="C242" s="33">
        <v>1224000</v>
      </c>
      <c r="D242" s="33">
        <v>1224000</v>
      </c>
      <c r="E242" s="33">
        <v>1224000</v>
      </c>
      <c r="F242" s="1">
        <f>JAN!G242</f>
        <v>0</v>
      </c>
      <c r="G242" s="33">
        <v>0</v>
      </c>
      <c r="H242" s="33">
        <v>0</v>
      </c>
      <c r="I242" s="59">
        <f t="shared" si="110"/>
        <v>0</v>
      </c>
      <c r="J242" s="54">
        <f t="shared" si="111"/>
        <v>1224000</v>
      </c>
      <c r="K242" s="55">
        <f t="shared" si="112"/>
        <v>0</v>
      </c>
    </row>
    <row r="243" spans="1:12" s="7" customFormat="1" x14ac:dyDescent="0.25">
      <c r="A243" s="31" t="s">
        <v>217</v>
      </c>
      <c r="B243" s="32" t="s">
        <v>33</v>
      </c>
      <c r="C243" s="33">
        <f>C244</f>
        <v>17280000</v>
      </c>
      <c r="D243" s="33">
        <f>D244</f>
        <v>17280000</v>
      </c>
      <c r="E243" s="33">
        <f>E244</f>
        <v>17280000</v>
      </c>
      <c r="F243" s="33">
        <f t="shared" ref="F243:H243" si="132">F244</f>
        <v>0</v>
      </c>
      <c r="G243" s="33">
        <f t="shared" si="132"/>
        <v>0</v>
      </c>
      <c r="H243" s="33">
        <f t="shared" si="132"/>
        <v>0</v>
      </c>
      <c r="I243" s="59">
        <f t="shared" si="110"/>
        <v>0</v>
      </c>
      <c r="J243" s="33">
        <f t="shared" si="111"/>
        <v>17280000</v>
      </c>
      <c r="K243" s="55">
        <f t="shared" si="112"/>
        <v>0</v>
      </c>
      <c r="L243" s="16"/>
    </row>
    <row r="244" spans="1:12" s="7" customFormat="1" x14ac:dyDescent="0.25">
      <c r="A244" s="31" t="s">
        <v>0</v>
      </c>
      <c r="B244" s="32" t="s">
        <v>244</v>
      </c>
      <c r="C244" s="33">
        <f>C245+C247</f>
        <v>17280000</v>
      </c>
      <c r="D244" s="33">
        <f>D245+D247</f>
        <v>17280000</v>
      </c>
      <c r="E244" s="33">
        <f>E245+E247</f>
        <v>17280000</v>
      </c>
      <c r="F244" s="33">
        <f t="shared" ref="F244:H244" si="133">F245+F247</f>
        <v>0</v>
      </c>
      <c r="G244" s="33">
        <f t="shared" si="133"/>
        <v>0</v>
      </c>
      <c r="H244" s="33">
        <f t="shared" si="133"/>
        <v>0</v>
      </c>
      <c r="I244" s="59">
        <f t="shared" si="110"/>
        <v>0</v>
      </c>
      <c r="J244" s="33">
        <f t="shared" si="111"/>
        <v>17280000</v>
      </c>
      <c r="K244" s="55">
        <f t="shared" si="112"/>
        <v>0</v>
      </c>
      <c r="L244" s="16"/>
    </row>
    <row r="245" spans="1:12" s="7" customFormat="1" x14ac:dyDescent="0.25">
      <c r="A245" s="31">
        <v>521211</v>
      </c>
      <c r="B245" s="32" t="s">
        <v>1</v>
      </c>
      <c r="C245" s="33">
        <f>C246</f>
        <v>2160000</v>
      </c>
      <c r="D245" s="33">
        <f>D246</f>
        <v>2160000</v>
      </c>
      <c r="E245" s="33">
        <f>E246</f>
        <v>2160000</v>
      </c>
      <c r="F245" s="33">
        <f t="shared" ref="F245:H245" si="134">F246</f>
        <v>0</v>
      </c>
      <c r="G245" s="33">
        <f t="shared" si="134"/>
        <v>0</v>
      </c>
      <c r="H245" s="33">
        <f t="shared" si="134"/>
        <v>0</v>
      </c>
      <c r="I245" s="59">
        <f t="shared" si="110"/>
        <v>0</v>
      </c>
      <c r="J245" s="33">
        <f t="shared" si="111"/>
        <v>2160000</v>
      </c>
      <c r="K245" s="55">
        <f t="shared" si="112"/>
        <v>0</v>
      </c>
      <c r="L245" s="16"/>
    </row>
    <row r="246" spans="1:12" x14ac:dyDescent="0.25">
      <c r="A246" s="31"/>
      <c r="B246" s="32" t="s">
        <v>497</v>
      </c>
      <c r="C246" s="33">
        <v>2160000</v>
      </c>
      <c r="D246" s="33">
        <v>2160000</v>
      </c>
      <c r="E246" s="33">
        <v>2160000</v>
      </c>
      <c r="F246" s="1">
        <f>JAN!G246</f>
        <v>0</v>
      </c>
      <c r="G246" s="33">
        <v>0</v>
      </c>
      <c r="H246" s="33">
        <v>0</v>
      </c>
      <c r="I246" s="59">
        <f t="shared" si="110"/>
        <v>0</v>
      </c>
      <c r="J246" s="54">
        <f t="shared" si="111"/>
        <v>2160000</v>
      </c>
      <c r="K246" s="55">
        <f t="shared" si="112"/>
        <v>0</v>
      </c>
    </row>
    <row r="247" spans="1:12" x14ac:dyDescent="0.25">
      <c r="A247" s="31">
        <v>522151</v>
      </c>
      <c r="B247" s="32" t="s">
        <v>34</v>
      </c>
      <c r="C247" s="33">
        <f>C248</f>
        <v>15120000</v>
      </c>
      <c r="D247" s="33">
        <f>D248</f>
        <v>15120000</v>
      </c>
      <c r="E247" s="33">
        <f>E248</f>
        <v>15120000</v>
      </c>
      <c r="F247" s="33">
        <f t="shared" ref="F247:H247" si="135">F248</f>
        <v>0</v>
      </c>
      <c r="G247" s="33">
        <f t="shared" si="135"/>
        <v>0</v>
      </c>
      <c r="H247" s="33">
        <f t="shared" si="135"/>
        <v>0</v>
      </c>
      <c r="I247" s="59">
        <f t="shared" si="110"/>
        <v>0</v>
      </c>
      <c r="J247" s="33">
        <f t="shared" si="111"/>
        <v>15120000</v>
      </c>
      <c r="K247" s="55">
        <f t="shared" si="112"/>
        <v>0</v>
      </c>
    </row>
    <row r="248" spans="1:12" s="7" customFormat="1" x14ac:dyDescent="0.25">
      <c r="A248" s="31"/>
      <c r="B248" s="32" t="s">
        <v>396</v>
      </c>
      <c r="C248" s="33">
        <v>15120000</v>
      </c>
      <c r="D248" s="33">
        <v>15120000</v>
      </c>
      <c r="E248" s="33">
        <v>15120000</v>
      </c>
      <c r="F248" s="1">
        <f>JAN!G248</f>
        <v>0</v>
      </c>
      <c r="G248" s="33">
        <v>0</v>
      </c>
      <c r="H248" s="33">
        <v>0</v>
      </c>
      <c r="I248" s="59">
        <f t="shared" si="110"/>
        <v>0</v>
      </c>
      <c r="J248" s="54">
        <f t="shared" si="111"/>
        <v>15120000</v>
      </c>
      <c r="K248" s="55">
        <f t="shared" si="112"/>
        <v>0</v>
      </c>
      <c r="L248" s="16"/>
    </row>
    <row r="249" spans="1:12" x14ac:dyDescent="0.25">
      <c r="A249" s="31" t="s">
        <v>227</v>
      </c>
      <c r="B249" s="32" t="s">
        <v>35</v>
      </c>
      <c r="C249" s="33">
        <f t="shared" ref="C249:E251" si="136">C250</f>
        <v>1800000</v>
      </c>
      <c r="D249" s="33">
        <f t="shared" si="136"/>
        <v>1800000</v>
      </c>
      <c r="E249" s="33">
        <f t="shared" si="136"/>
        <v>1800000</v>
      </c>
      <c r="F249" s="33">
        <f t="shared" ref="F249:H251" si="137">F250</f>
        <v>0</v>
      </c>
      <c r="G249" s="33">
        <f t="shared" si="137"/>
        <v>0</v>
      </c>
      <c r="H249" s="33">
        <f t="shared" si="137"/>
        <v>0</v>
      </c>
      <c r="I249" s="59">
        <f t="shared" si="110"/>
        <v>0</v>
      </c>
      <c r="J249" s="33">
        <f t="shared" si="111"/>
        <v>1800000</v>
      </c>
      <c r="K249" s="55">
        <f t="shared" si="112"/>
        <v>0</v>
      </c>
    </row>
    <row r="250" spans="1:12" x14ac:dyDescent="0.25">
      <c r="A250" s="31" t="s">
        <v>0</v>
      </c>
      <c r="B250" s="32" t="s">
        <v>244</v>
      </c>
      <c r="C250" s="33">
        <f t="shared" si="136"/>
        <v>1800000</v>
      </c>
      <c r="D250" s="33">
        <f t="shared" si="136"/>
        <v>1800000</v>
      </c>
      <c r="E250" s="33">
        <f t="shared" si="136"/>
        <v>1800000</v>
      </c>
      <c r="F250" s="33">
        <f t="shared" si="137"/>
        <v>0</v>
      </c>
      <c r="G250" s="33">
        <f t="shared" si="137"/>
        <v>0</v>
      </c>
      <c r="H250" s="33">
        <f t="shared" si="137"/>
        <v>0</v>
      </c>
      <c r="I250" s="59">
        <f t="shared" si="110"/>
        <v>0</v>
      </c>
      <c r="J250" s="33">
        <f t="shared" si="111"/>
        <v>1800000</v>
      </c>
      <c r="K250" s="55">
        <f t="shared" si="112"/>
        <v>0</v>
      </c>
    </row>
    <row r="251" spans="1:12" s="7" customFormat="1" x14ac:dyDescent="0.25">
      <c r="A251" s="31">
        <v>521211</v>
      </c>
      <c r="B251" s="32" t="s">
        <v>1</v>
      </c>
      <c r="C251" s="33">
        <f t="shared" si="136"/>
        <v>1800000</v>
      </c>
      <c r="D251" s="33">
        <f t="shared" si="136"/>
        <v>1800000</v>
      </c>
      <c r="E251" s="33">
        <f t="shared" si="136"/>
        <v>1800000</v>
      </c>
      <c r="F251" s="33">
        <f t="shared" si="137"/>
        <v>0</v>
      </c>
      <c r="G251" s="33">
        <f t="shared" si="137"/>
        <v>0</v>
      </c>
      <c r="H251" s="33">
        <f t="shared" si="137"/>
        <v>0</v>
      </c>
      <c r="I251" s="59">
        <f t="shared" si="110"/>
        <v>0</v>
      </c>
      <c r="J251" s="33">
        <f t="shared" si="111"/>
        <v>1800000</v>
      </c>
      <c r="K251" s="55">
        <f t="shared" si="112"/>
        <v>0</v>
      </c>
      <c r="L251" s="16"/>
    </row>
    <row r="252" spans="1:12" x14ac:dyDescent="0.25">
      <c r="A252" s="31"/>
      <c r="B252" s="32" t="s">
        <v>336</v>
      </c>
      <c r="C252" s="33">
        <v>1800000</v>
      </c>
      <c r="D252" s="33">
        <v>1800000</v>
      </c>
      <c r="E252" s="33">
        <v>1800000</v>
      </c>
      <c r="F252" s="1">
        <f>JAN!G252</f>
        <v>0</v>
      </c>
      <c r="G252" s="33">
        <v>0</v>
      </c>
      <c r="H252" s="33">
        <v>0</v>
      </c>
      <c r="I252" s="59">
        <f t="shared" si="110"/>
        <v>0</v>
      </c>
      <c r="J252" s="54">
        <f t="shared" si="111"/>
        <v>1800000</v>
      </c>
      <c r="K252" s="55">
        <f t="shared" si="112"/>
        <v>0</v>
      </c>
    </row>
    <row r="253" spans="1:12" s="7" customFormat="1" x14ac:dyDescent="0.25">
      <c r="A253" s="31" t="s">
        <v>190</v>
      </c>
      <c r="B253" s="32" t="s">
        <v>36</v>
      </c>
      <c r="C253" s="33">
        <f>C254+C263+C272</f>
        <v>29688000</v>
      </c>
      <c r="D253" s="33">
        <f>D254+D263+D272</f>
        <v>29688000</v>
      </c>
      <c r="E253" s="33">
        <f>E254+E263+E272</f>
        <v>29688000</v>
      </c>
      <c r="F253" s="33">
        <f t="shared" ref="F253:H253" si="138">F254+F263+F272</f>
        <v>0</v>
      </c>
      <c r="G253" s="33">
        <f t="shared" si="138"/>
        <v>0</v>
      </c>
      <c r="H253" s="33">
        <f t="shared" si="138"/>
        <v>0</v>
      </c>
      <c r="I253" s="59">
        <f t="shared" si="110"/>
        <v>0</v>
      </c>
      <c r="J253" s="33">
        <f t="shared" si="111"/>
        <v>29688000</v>
      </c>
      <c r="K253" s="55">
        <f t="shared" si="112"/>
        <v>0</v>
      </c>
      <c r="L253" s="16"/>
    </row>
    <row r="254" spans="1:12" s="7" customFormat="1" x14ac:dyDescent="0.25">
      <c r="A254" s="31" t="s">
        <v>216</v>
      </c>
      <c r="B254" s="32" t="s">
        <v>37</v>
      </c>
      <c r="C254" s="33">
        <f>C255+C258</f>
        <v>6528000</v>
      </c>
      <c r="D254" s="33">
        <f>D255+D258</f>
        <v>6528000</v>
      </c>
      <c r="E254" s="33">
        <f>E255+E258</f>
        <v>6528000</v>
      </c>
      <c r="F254" s="33">
        <f t="shared" ref="F254:H254" si="139">F255+F258</f>
        <v>0</v>
      </c>
      <c r="G254" s="33">
        <f t="shared" si="139"/>
        <v>0</v>
      </c>
      <c r="H254" s="33">
        <f t="shared" si="139"/>
        <v>0</v>
      </c>
      <c r="I254" s="59">
        <f t="shared" si="110"/>
        <v>0</v>
      </c>
      <c r="J254" s="33">
        <f t="shared" si="111"/>
        <v>6528000</v>
      </c>
      <c r="K254" s="55">
        <f t="shared" si="112"/>
        <v>0</v>
      </c>
      <c r="L254" s="16"/>
    </row>
    <row r="255" spans="1:12" s="7" customFormat="1" x14ac:dyDescent="0.25">
      <c r="A255" s="31" t="s">
        <v>0</v>
      </c>
      <c r="B255" s="32" t="s">
        <v>31</v>
      </c>
      <c r="C255" s="33">
        <f t="shared" ref="C255:E256" si="140">C256</f>
        <v>1350000</v>
      </c>
      <c r="D255" s="33">
        <f t="shared" si="140"/>
        <v>1350000</v>
      </c>
      <c r="E255" s="33">
        <f t="shared" si="140"/>
        <v>1350000</v>
      </c>
      <c r="F255" s="33">
        <f t="shared" ref="F255:H256" si="141">F256</f>
        <v>0</v>
      </c>
      <c r="G255" s="33">
        <f t="shared" si="141"/>
        <v>0</v>
      </c>
      <c r="H255" s="33">
        <f t="shared" si="141"/>
        <v>0</v>
      </c>
      <c r="I255" s="59">
        <f t="shared" si="110"/>
        <v>0</v>
      </c>
      <c r="J255" s="33">
        <f t="shared" si="111"/>
        <v>1350000</v>
      </c>
      <c r="K255" s="55">
        <f t="shared" si="112"/>
        <v>0</v>
      </c>
      <c r="L255" s="16"/>
    </row>
    <row r="256" spans="1:12" x14ac:dyDescent="0.25">
      <c r="A256" s="31">
        <v>521211</v>
      </c>
      <c r="B256" s="32" t="s">
        <v>1</v>
      </c>
      <c r="C256" s="33">
        <f t="shared" si="140"/>
        <v>1350000</v>
      </c>
      <c r="D256" s="33">
        <f t="shared" si="140"/>
        <v>1350000</v>
      </c>
      <c r="E256" s="33">
        <f t="shared" si="140"/>
        <v>1350000</v>
      </c>
      <c r="F256" s="33">
        <f t="shared" si="141"/>
        <v>0</v>
      </c>
      <c r="G256" s="33">
        <f t="shared" si="141"/>
        <v>0</v>
      </c>
      <c r="H256" s="33">
        <f t="shared" si="141"/>
        <v>0</v>
      </c>
      <c r="I256" s="59">
        <f t="shared" si="110"/>
        <v>0</v>
      </c>
      <c r="J256" s="33">
        <f t="shared" si="111"/>
        <v>1350000</v>
      </c>
      <c r="K256" s="55">
        <f t="shared" si="112"/>
        <v>0</v>
      </c>
    </row>
    <row r="257" spans="1:12" x14ac:dyDescent="0.25">
      <c r="A257" s="31"/>
      <c r="B257" s="32" t="s">
        <v>337</v>
      </c>
      <c r="C257" s="33">
        <v>1350000</v>
      </c>
      <c r="D257" s="33">
        <v>1350000</v>
      </c>
      <c r="E257" s="33">
        <v>1350000</v>
      </c>
      <c r="F257" s="1">
        <f>JAN!G257</f>
        <v>0</v>
      </c>
      <c r="G257" s="33">
        <v>0</v>
      </c>
      <c r="H257" s="33">
        <v>0</v>
      </c>
      <c r="I257" s="59">
        <f t="shared" si="110"/>
        <v>0</v>
      </c>
      <c r="J257" s="54">
        <f t="shared" si="111"/>
        <v>1350000</v>
      </c>
      <c r="K257" s="55">
        <f t="shared" si="112"/>
        <v>0</v>
      </c>
    </row>
    <row r="258" spans="1:12" s="7" customFormat="1" x14ac:dyDescent="0.25">
      <c r="A258" s="31" t="s">
        <v>11</v>
      </c>
      <c r="B258" s="32" t="s">
        <v>32</v>
      </c>
      <c r="C258" s="33">
        <f>C259+C261</f>
        <v>5178000</v>
      </c>
      <c r="D258" s="33">
        <f>D259+D261</f>
        <v>5178000</v>
      </c>
      <c r="E258" s="33">
        <f>E259+E261</f>
        <v>5178000</v>
      </c>
      <c r="F258" s="33">
        <f t="shared" ref="F258:H258" si="142">F259+F261</f>
        <v>0</v>
      </c>
      <c r="G258" s="33">
        <f t="shared" si="142"/>
        <v>0</v>
      </c>
      <c r="H258" s="33">
        <f t="shared" si="142"/>
        <v>0</v>
      </c>
      <c r="I258" s="59">
        <f t="shared" si="110"/>
        <v>0</v>
      </c>
      <c r="J258" s="33">
        <f t="shared" si="111"/>
        <v>5178000</v>
      </c>
      <c r="K258" s="55">
        <f t="shared" si="112"/>
        <v>0</v>
      </c>
      <c r="L258" s="16"/>
    </row>
    <row r="259" spans="1:12" x14ac:dyDescent="0.25">
      <c r="A259" s="31">
        <v>521211</v>
      </c>
      <c r="B259" s="32" t="s">
        <v>1</v>
      </c>
      <c r="C259" s="33">
        <f>C260</f>
        <v>1218000</v>
      </c>
      <c r="D259" s="33">
        <f>D260</f>
        <v>1218000</v>
      </c>
      <c r="E259" s="33">
        <f>E260</f>
        <v>1218000</v>
      </c>
      <c r="F259" s="33">
        <f t="shared" ref="F259:H259" si="143">F260</f>
        <v>0</v>
      </c>
      <c r="G259" s="33">
        <f t="shared" si="143"/>
        <v>0</v>
      </c>
      <c r="H259" s="33">
        <f t="shared" si="143"/>
        <v>0</v>
      </c>
      <c r="I259" s="59">
        <f t="shared" si="110"/>
        <v>0</v>
      </c>
      <c r="J259" s="33">
        <f t="shared" si="111"/>
        <v>1218000</v>
      </c>
      <c r="K259" s="55">
        <f t="shared" si="112"/>
        <v>0</v>
      </c>
    </row>
    <row r="260" spans="1:12" x14ac:dyDescent="0.25">
      <c r="A260" s="31"/>
      <c r="B260" s="32" t="s">
        <v>281</v>
      </c>
      <c r="C260" s="33">
        <v>1218000</v>
      </c>
      <c r="D260" s="33">
        <v>1218000</v>
      </c>
      <c r="E260" s="33">
        <v>1218000</v>
      </c>
      <c r="F260" s="1">
        <f>JAN!G260</f>
        <v>0</v>
      </c>
      <c r="G260" s="33">
        <v>0</v>
      </c>
      <c r="H260" s="33">
        <v>0</v>
      </c>
      <c r="I260" s="59">
        <f t="shared" si="110"/>
        <v>0</v>
      </c>
      <c r="J260" s="54">
        <f t="shared" si="111"/>
        <v>1218000</v>
      </c>
      <c r="K260" s="55">
        <f t="shared" si="112"/>
        <v>0</v>
      </c>
    </row>
    <row r="261" spans="1:12" x14ac:dyDescent="0.25">
      <c r="A261" s="31">
        <v>524113</v>
      </c>
      <c r="B261" s="32" t="s">
        <v>38</v>
      </c>
      <c r="C261" s="33">
        <f>C262</f>
        <v>3960000</v>
      </c>
      <c r="D261" s="33">
        <f>D262</f>
        <v>3960000</v>
      </c>
      <c r="E261" s="33">
        <f>E262</f>
        <v>3960000</v>
      </c>
      <c r="F261" s="33">
        <f t="shared" ref="F261:H261" si="144">F262</f>
        <v>0</v>
      </c>
      <c r="G261" s="33">
        <f t="shared" si="144"/>
        <v>0</v>
      </c>
      <c r="H261" s="33">
        <f t="shared" si="144"/>
        <v>0</v>
      </c>
      <c r="I261" s="59">
        <f t="shared" si="110"/>
        <v>0</v>
      </c>
      <c r="J261" s="33">
        <f t="shared" si="111"/>
        <v>3960000</v>
      </c>
      <c r="K261" s="55">
        <f t="shared" si="112"/>
        <v>0</v>
      </c>
    </row>
    <row r="262" spans="1:12" x14ac:dyDescent="0.25">
      <c r="A262" s="31"/>
      <c r="B262" s="32" t="s">
        <v>488</v>
      </c>
      <c r="C262" s="33">
        <v>3960000</v>
      </c>
      <c r="D262" s="33">
        <v>3960000</v>
      </c>
      <c r="E262" s="33">
        <v>3960000</v>
      </c>
      <c r="F262" s="1">
        <f>JAN!G262</f>
        <v>0</v>
      </c>
      <c r="G262" s="33">
        <v>0</v>
      </c>
      <c r="H262" s="33">
        <v>0</v>
      </c>
      <c r="I262" s="59">
        <f t="shared" si="110"/>
        <v>0</v>
      </c>
      <c r="J262" s="54">
        <f t="shared" si="111"/>
        <v>3960000</v>
      </c>
      <c r="K262" s="55">
        <f t="shared" si="112"/>
        <v>0</v>
      </c>
    </row>
    <row r="263" spans="1:12" x14ac:dyDescent="0.25">
      <c r="A263" s="31" t="s">
        <v>217</v>
      </c>
      <c r="B263" s="32" t="s">
        <v>39</v>
      </c>
      <c r="C263" s="33">
        <f>C264</f>
        <v>21840000</v>
      </c>
      <c r="D263" s="33">
        <f>D264</f>
        <v>21840000</v>
      </c>
      <c r="E263" s="33">
        <f>E264</f>
        <v>21840000</v>
      </c>
      <c r="F263" s="33">
        <f t="shared" ref="F263:H263" si="145">F264</f>
        <v>0</v>
      </c>
      <c r="G263" s="33">
        <f t="shared" si="145"/>
        <v>0</v>
      </c>
      <c r="H263" s="33">
        <f t="shared" si="145"/>
        <v>0</v>
      </c>
      <c r="I263" s="59">
        <f t="shared" si="110"/>
        <v>0</v>
      </c>
      <c r="J263" s="33">
        <f t="shared" si="111"/>
        <v>21840000</v>
      </c>
      <c r="K263" s="55">
        <f t="shared" si="112"/>
        <v>0</v>
      </c>
    </row>
    <row r="264" spans="1:12" s="7" customFormat="1" x14ac:dyDescent="0.25">
      <c r="A264" s="31" t="s">
        <v>0</v>
      </c>
      <c r="B264" s="32" t="s">
        <v>244</v>
      </c>
      <c r="C264" s="33">
        <f>C265+C268+C270</f>
        <v>21840000</v>
      </c>
      <c r="D264" s="33">
        <f>D265+D268+D270</f>
        <v>21840000</v>
      </c>
      <c r="E264" s="33">
        <f>E265+E268+E270</f>
        <v>21840000</v>
      </c>
      <c r="F264" s="33">
        <f t="shared" ref="F264:H264" si="146">F265+F268+F270</f>
        <v>0</v>
      </c>
      <c r="G264" s="33">
        <f t="shared" si="146"/>
        <v>0</v>
      </c>
      <c r="H264" s="33">
        <f t="shared" si="146"/>
        <v>0</v>
      </c>
      <c r="I264" s="59">
        <f t="shared" ref="I264:I327" si="147">SUM(F264:H264)</f>
        <v>0</v>
      </c>
      <c r="J264" s="33">
        <f t="shared" ref="J264:J327" si="148">C264-I264</f>
        <v>21840000</v>
      </c>
      <c r="K264" s="55">
        <f t="shared" ref="K264:K327" si="149">I264/C264</f>
        <v>0</v>
      </c>
      <c r="L264" s="16"/>
    </row>
    <row r="265" spans="1:12" s="7" customFormat="1" x14ac:dyDescent="0.25">
      <c r="A265" s="31">
        <v>521211</v>
      </c>
      <c r="B265" s="32" t="s">
        <v>1</v>
      </c>
      <c r="C265" s="33">
        <f>SUM(C266:C267)</f>
        <v>5040000</v>
      </c>
      <c r="D265" s="33">
        <f>SUM(D266:D267)</f>
        <v>5040000</v>
      </c>
      <c r="E265" s="33">
        <f>SUM(E266:E267)</f>
        <v>5040000</v>
      </c>
      <c r="F265" s="33">
        <f t="shared" ref="F265:H265" si="150">SUM(F266:F267)</f>
        <v>0</v>
      </c>
      <c r="G265" s="33">
        <f t="shared" si="150"/>
        <v>0</v>
      </c>
      <c r="H265" s="33">
        <f t="shared" si="150"/>
        <v>0</v>
      </c>
      <c r="I265" s="59">
        <f t="shared" si="147"/>
        <v>0</v>
      </c>
      <c r="J265" s="33">
        <f t="shared" si="148"/>
        <v>5040000</v>
      </c>
      <c r="K265" s="55">
        <f t="shared" si="149"/>
        <v>0</v>
      </c>
      <c r="L265" s="16"/>
    </row>
    <row r="266" spans="1:12" x14ac:dyDescent="0.25">
      <c r="A266" s="31"/>
      <c r="B266" s="32" t="s">
        <v>338</v>
      </c>
      <c r="C266" s="33">
        <v>1440000</v>
      </c>
      <c r="D266" s="33">
        <v>1440000</v>
      </c>
      <c r="E266" s="33">
        <v>1440000</v>
      </c>
      <c r="F266" s="1">
        <f>JAN!G266</f>
        <v>0</v>
      </c>
      <c r="G266" s="33">
        <v>0</v>
      </c>
      <c r="H266" s="33">
        <v>0</v>
      </c>
      <c r="I266" s="59">
        <f t="shared" si="147"/>
        <v>0</v>
      </c>
      <c r="J266" s="54">
        <f t="shared" si="148"/>
        <v>1440000</v>
      </c>
      <c r="K266" s="55">
        <f t="shared" si="149"/>
        <v>0</v>
      </c>
    </row>
    <row r="267" spans="1:12" x14ac:dyDescent="0.25">
      <c r="A267" s="31"/>
      <c r="B267" s="32" t="s">
        <v>397</v>
      </c>
      <c r="C267" s="33">
        <v>3600000</v>
      </c>
      <c r="D267" s="33">
        <v>3600000</v>
      </c>
      <c r="E267" s="33">
        <v>3600000</v>
      </c>
      <c r="F267" s="1">
        <f>JAN!G267</f>
        <v>0</v>
      </c>
      <c r="G267" s="33">
        <v>0</v>
      </c>
      <c r="H267" s="33">
        <v>0</v>
      </c>
      <c r="I267" s="59">
        <f t="shared" si="147"/>
        <v>0</v>
      </c>
      <c r="J267" s="54">
        <f t="shared" si="148"/>
        <v>3600000</v>
      </c>
      <c r="K267" s="55">
        <f t="shared" si="149"/>
        <v>0</v>
      </c>
    </row>
    <row r="268" spans="1:12" x14ac:dyDescent="0.25">
      <c r="A268" s="31">
        <v>522151</v>
      </c>
      <c r="B268" s="32" t="s">
        <v>34</v>
      </c>
      <c r="C268" s="33">
        <f>C269</f>
        <v>10200000</v>
      </c>
      <c r="D268" s="33">
        <f>D269</f>
        <v>10200000</v>
      </c>
      <c r="E268" s="33">
        <f>E269</f>
        <v>10200000</v>
      </c>
      <c r="F268" s="1">
        <f>JAN!G268</f>
        <v>0</v>
      </c>
      <c r="G268" s="33">
        <v>0</v>
      </c>
      <c r="H268" s="33">
        <v>0</v>
      </c>
      <c r="I268" s="59">
        <f t="shared" si="147"/>
        <v>0</v>
      </c>
      <c r="J268" s="54">
        <f t="shared" si="148"/>
        <v>10200000</v>
      </c>
      <c r="K268" s="55">
        <f t="shared" si="149"/>
        <v>0</v>
      </c>
    </row>
    <row r="269" spans="1:12" x14ac:dyDescent="0.25">
      <c r="A269" s="31"/>
      <c r="B269" s="32" t="s">
        <v>396</v>
      </c>
      <c r="C269" s="33">
        <v>10200000</v>
      </c>
      <c r="D269" s="33">
        <v>10200000</v>
      </c>
      <c r="E269" s="33">
        <v>10200000</v>
      </c>
      <c r="F269" s="1">
        <f>JAN!G269</f>
        <v>0</v>
      </c>
      <c r="G269" s="33">
        <v>0</v>
      </c>
      <c r="H269" s="33">
        <v>0</v>
      </c>
      <c r="I269" s="59">
        <f t="shared" si="147"/>
        <v>0</v>
      </c>
      <c r="J269" s="54">
        <f t="shared" si="148"/>
        <v>10200000</v>
      </c>
      <c r="K269" s="55">
        <f t="shared" si="149"/>
        <v>0</v>
      </c>
    </row>
    <row r="270" spans="1:12" x14ac:dyDescent="0.25">
      <c r="A270" s="31">
        <v>524113</v>
      </c>
      <c r="B270" s="32" t="s">
        <v>38</v>
      </c>
      <c r="C270" s="33">
        <f>C271</f>
        <v>6600000</v>
      </c>
      <c r="D270" s="33">
        <f>D271</f>
        <v>6600000</v>
      </c>
      <c r="E270" s="33">
        <f>E271</f>
        <v>6600000</v>
      </c>
      <c r="F270" s="33">
        <f t="shared" ref="F270:H270" si="151">F271</f>
        <v>0</v>
      </c>
      <c r="G270" s="33">
        <f t="shared" si="151"/>
        <v>0</v>
      </c>
      <c r="H270" s="33">
        <f t="shared" si="151"/>
        <v>0</v>
      </c>
      <c r="I270" s="59">
        <f t="shared" si="147"/>
        <v>0</v>
      </c>
      <c r="J270" s="33">
        <f t="shared" si="148"/>
        <v>6600000</v>
      </c>
      <c r="K270" s="55">
        <f t="shared" si="149"/>
        <v>0</v>
      </c>
    </row>
    <row r="271" spans="1:12" x14ac:dyDescent="0.25">
      <c r="A271" s="31"/>
      <c r="B271" s="32" t="s">
        <v>505</v>
      </c>
      <c r="C271" s="33">
        <v>6600000</v>
      </c>
      <c r="D271" s="33">
        <v>6600000</v>
      </c>
      <c r="E271" s="33">
        <v>6600000</v>
      </c>
      <c r="F271" s="1">
        <f>JAN!G271</f>
        <v>0</v>
      </c>
      <c r="G271" s="33">
        <v>0</v>
      </c>
      <c r="H271" s="33">
        <v>0</v>
      </c>
      <c r="I271" s="59">
        <f t="shared" si="147"/>
        <v>0</v>
      </c>
      <c r="J271" s="54">
        <f t="shared" si="148"/>
        <v>6600000</v>
      </c>
      <c r="K271" s="55">
        <f t="shared" si="149"/>
        <v>0</v>
      </c>
    </row>
    <row r="272" spans="1:12" s="7" customFormat="1" x14ac:dyDescent="0.25">
      <c r="A272" s="31" t="s">
        <v>227</v>
      </c>
      <c r="B272" s="32" t="s">
        <v>40</v>
      </c>
      <c r="C272" s="33">
        <f t="shared" ref="C272:E274" si="152">C273</f>
        <v>1320000</v>
      </c>
      <c r="D272" s="33">
        <f t="shared" si="152"/>
        <v>1320000</v>
      </c>
      <c r="E272" s="33">
        <f t="shared" si="152"/>
        <v>1320000</v>
      </c>
      <c r="F272" s="33">
        <f t="shared" ref="F272:H274" si="153">F273</f>
        <v>0</v>
      </c>
      <c r="G272" s="33">
        <f t="shared" si="153"/>
        <v>0</v>
      </c>
      <c r="H272" s="33">
        <f t="shared" si="153"/>
        <v>0</v>
      </c>
      <c r="I272" s="59">
        <f t="shared" si="147"/>
        <v>0</v>
      </c>
      <c r="J272" s="54">
        <f t="shared" si="148"/>
        <v>1320000</v>
      </c>
      <c r="K272" s="55">
        <f t="shared" si="149"/>
        <v>0</v>
      </c>
      <c r="L272" s="16"/>
    </row>
    <row r="273" spans="1:12" x14ac:dyDescent="0.25">
      <c r="A273" s="31" t="s">
        <v>0</v>
      </c>
      <c r="B273" s="32" t="s">
        <v>244</v>
      </c>
      <c r="C273" s="33">
        <f t="shared" si="152"/>
        <v>1320000</v>
      </c>
      <c r="D273" s="33">
        <f t="shared" si="152"/>
        <v>1320000</v>
      </c>
      <c r="E273" s="33">
        <f t="shared" si="152"/>
        <v>1320000</v>
      </c>
      <c r="F273" s="33">
        <f t="shared" si="153"/>
        <v>0</v>
      </c>
      <c r="G273" s="33">
        <f t="shared" si="153"/>
        <v>0</v>
      </c>
      <c r="H273" s="33">
        <f t="shared" si="153"/>
        <v>0</v>
      </c>
      <c r="I273" s="59">
        <f t="shared" si="147"/>
        <v>0</v>
      </c>
      <c r="J273" s="54">
        <f t="shared" si="148"/>
        <v>1320000</v>
      </c>
      <c r="K273" s="55">
        <f t="shared" si="149"/>
        <v>0</v>
      </c>
    </row>
    <row r="274" spans="1:12" x14ac:dyDescent="0.25">
      <c r="A274" s="31">
        <v>521211</v>
      </c>
      <c r="B274" s="32" t="s">
        <v>1</v>
      </c>
      <c r="C274" s="33">
        <f t="shared" si="152"/>
        <v>1320000</v>
      </c>
      <c r="D274" s="33">
        <f t="shared" si="152"/>
        <v>1320000</v>
      </c>
      <c r="E274" s="33">
        <f t="shared" si="152"/>
        <v>1320000</v>
      </c>
      <c r="F274" s="33">
        <f t="shared" si="153"/>
        <v>0</v>
      </c>
      <c r="G274" s="33">
        <f t="shared" si="153"/>
        <v>0</v>
      </c>
      <c r="H274" s="33">
        <f t="shared" si="153"/>
        <v>0</v>
      </c>
      <c r="I274" s="59">
        <f t="shared" si="147"/>
        <v>0</v>
      </c>
      <c r="J274" s="54">
        <f t="shared" si="148"/>
        <v>1320000</v>
      </c>
      <c r="K274" s="55">
        <f t="shared" si="149"/>
        <v>0</v>
      </c>
    </row>
    <row r="275" spans="1:12" s="7" customFormat="1" x14ac:dyDescent="0.25">
      <c r="A275" s="31"/>
      <c r="B275" s="32" t="s">
        <v>336</v>
      </c>
      <c r="C275" s="33">
        <v>1320000</v>
      </c>
      <c r="D275" s="33">
        <v>1320000</v>
      </c>
      <c r="E275" s="33">
        <v>1320000</v>
      </c>
      <c r="F275" s="1">
        <f>JAN!G275</f>
        <v>0</v>
      </c>
      <c r="G275" s="33">
        <v>0</v>
      </c>
      <c r="H275" s="33">
        <v>0</v>
      </c>
      <c r="I275" s="59">
        <f t="shared" si="147"/>
        <v>0</v>
      </c>
      <c r="J275" s="54">
        <f t="shared" si="148"/>
        <v>1320000</v>
      </c>
      <c r="K275" s="55">
        <f t="shared" si="149"/>
        <v>0</v>
      </c>
      <c r="L275" s="16"/>
    </row>
    <row r="276" spans="1:12" s="7" customFormat="1" x14ac:dyDescent="0.25">
      <c r="A276" s="31" t="s">
        <v>189</v>
      </c>
      <c r="B276" s="32" t="s">
        <v>41</v>
      </c>
      <c r="C276" s="33">
        <f>C277+C282+C286</f>
        <v>4875000</v>
      </c>
      <c r="D276" s="33">
        <f>D277+D282+D286</f>
        <v>4875000</v>
      </c>
      <c r="E276" s="33">
        <f>E277+E282+E286</f>
        <v>4875000</v>
      </c>
      <c r="F276" s="33">
        <f t="shared" ref="F276:H276" si="154">F277+F282+F286</f>
        <v>0</v>
      </c>
      <c r="G276" s="33">
        <f t="shared" si="154"/>
        <v>0</v>
      </c>
      <c r="H276" s="33">
        <f t="shared" si="154"/>
        <v>0</v>
      </c>
      <c r="I276" s="59">
        <f t="shared" si="147"/>
        <v>0</v>
      </c>
      <c r="J276" s="33">
        <f t="shared" si="148"/>
        <v>4875000</v>
      </c>
      <c r="K276" s="55">
        <f t="shared" si="149"/>
        <v>0</v>
      </c>
      <c r="L276" s="16"/>
    </row>
    <row r="277" spans="1:12" x14ac:dyDescent="0.25">
      <c r="A277" s="31" t="s">
        <v>216</v>
      </c>
      <c r="B277" s="32" t="s">
        <v>42</v>
      </c>
      <c r="C277" s="33">
        <f t="shared" ref="C277:E278" si="155">C278</f>
        <v>2750000</v>
      </c>
      <c r="D277" s="33">
        <f t="shared" si="155"/>
        <v>2750000</v>
      </c>
      <c r="E277" s="33">
        <f t="shared" si="155"/>
        <v>2750000</v>
      </c>
      <c r="F277" s="33">
        <f t="shared" ref="F277:H278" si="156">F278</f>
        <v>0</v>
      </c>
      <c r="G277" s="33">
        <f t="shared" si="156"/>
        <v>0</v>
      </c>
      <c r="H277" s="33">
        <f t="shared" si="156"/>
        <v>0</v>
      </c>
      <c r="I277" s="59">
        <f t="shared" si="147"/>
        <v>0</v>
      </c>
      <c r="J277" s="33">
        <f t="shared" si="148"/>
        <v>2750000</v>
      </c>
      <c r="K277" s="55">
        <f t="shared" si="149"/>
        <v>0</v>
      </c>
    </row>
    <row r="278" spans="1:12" x14ac:dyDescent="0.25">
      <c r="A278" s="31" t="s">
        <v>0</v>
      </c>
      <c r="B278" s="32" t="s">
        <v>245</v>
      </c>
      <c r="C278" s="33">
        <f t="shared" si="155"/>
        <v>2750000</v>
      </c>
      <c r="D278" s="33">
        <f t="shared" si="155"/>
        <v>2750000</v>
      </c>
      <c r="E278" s="33">
        <f t="shared" si="155"/>
        <v>2750000</v>
      </c>
      <c r="F278" s="33">
        <f t="shared" si="156"/>
        <v>0</v>
      </c>
      <c r="G278" s="33">
        <f t="shared" si="156"/>
        <v>0</v>
      </c>
      <c r="H278" s="33">
        <f t="shared" si="156"/>
        <v>0</v>
      </c>
      <c r="I278" s="59">
        <f t="shared" si="147"/>
        <v>0</v>
      </c>
      <c r="J278" s="33">
        <f t="shared" si="148"/>
        <v>2750000</v>
      </c>
      <c r="K278" s="55">
        <f t="shared" si="149"/>
        <v>0</v>
      </c>
    </row>
    <row r="279" spans="1:12" x14ac:dyDescent="0.25">
      <c r="A279" s="31">
        <v>521211</v>
      </c>
      <c r="B279" s="32" t="s">
        <v>1</v>
      </c>
      <c r="C279" s="33">
        <f>SUM(C280:C281)</f>
        <v>2750000</v>
      </c>
      <c r="D279" s="33">
        <f>SUM(D280:D281)</f>
        <v>2750000</v>
      </c>
      <c r="E279" s="33">
        <f>SUM(E280:E281)</f>
        <v>2750000</v>
      </c>
      <c r="F279" s="33">
        <f t="shared" ref="F279:H279" si="157">SUM(F280:F281)</f>
        <v>0</v>
      </c>
      <c r="G279" s="33">
        <f t="shared" si="157"/>
        <v>0</v>
      </c>
      <c r="H279" s="33">
        <f t="shared" si="157"/>
        <v>0</v>
      </c>
      <c r="I279" s="59">
        <f t="shared" si="147"/>
        <v>0</v>
      </c>
      <c r="J279" s="33">
        <f t="shared" si="148"/>
        <v>2750000</v>
      </c>
      <c r="K279" s="55">
        <f t="shared" si="149"/>
        <v>0</v>
      </c>
    </row>
    <row r="280" spans="1:12" x14ac:dyDescent="0.25">
      <c r="A280" s="31"/>
      <c r="B280" s="32" t="s">
        <v>476</v>
      </c>
      <c r="C280" s="33">
        <v>1875000</v>
      </c>
      <c r="D280" s="33">
        <v>1875000</v>
      </c>
      <c r="E280" s="33">
        <v>1875000</v>
      </c>
      <c r="F280" s="1">
        <f>JAN!G280</f>
        <v>0</v>
      </c>
      <c r="G280" s="33">
        <v>0</v>
      </c>
      <c r="H280" s="33">
        <v>0</v>
      </c>
      <c r="I280" s="59">
        <f t="shared" si="147"/>
        <v>0</v>
      </c>
      <c r="J280" s="54">
        <f t="shared" si="148"/>
        <v>1875000</v>
      </c>
      <c r="K280" s="55">
        <f t="shared" si="149"/>
        <v>0</v>
      </c>
    </row>
    <row r="281" spans="1:12" x14ac:dyDescent="0.25">
      <c r="A281" s="31"/>
      <c r="B281" s="32" t="s">
        <v>281</v>
      </c>
      <c r="C281" s="33">
        <v>875000</v>
      </c>
      <c r="D281" s="33">
        <v>875000</v>
      </c>
      <c r="E281" s="33">
        <v>875000</v>
      </c>
      <c r="F281" s="1">
        <f>JAN!G281</f>
        <v>0</v>
      </c>
      <c r="G281" s="33">
        <v>0</v>
      </c>
      <c r="H281" s="33">
        <v>0</v>
      </c>
      <c r="I281" s="59">
        <f t="shared" si="147"/>
        <v>0</v>
      </c>
      <c r="J281" s="54">
        <f t="shared" si="148"/>
        <v>875000</v>
      </c>
      <c r="K281" s="55">
        <f t="shared" si="149"/>
        <v>0</v>
      </c>
    </row>
    <row r="282" spans="1:12" x14ac:dyDescent="0.25">
      <c r="A282" s="31" t="s">
        <v>217</v>
      </c>
      <c r="B282" s="32" t="s">
        <v>43</v>
      </c>
      <c r="C282" s="33">
        <f t="shared" ref="C282:E284" si="158">C283</f>
        <v>1500000</v>
      </c>
      <c r="D282" s="33">
        <f t="shared" si="158"/>
        <v>1500000</v>
      </c>
      <c r="E282" s="33">
        <f t="shared" si="158"/>
        <v>1500000</v>
      </c>
      <c r="F282" s="33">
        <f t="shared" ref="F282:H284" si="159">F283</f>
        <v>0</v>
      </c>
      <c r="G282" s="33">
        <f t="shared" si="159"/>
        <v>0</v>
      </c>
      <c r="H282" s="33">
        <f t="shared" si="159"/>
        <v>0</v>
      </c>
      <c r="I282" s="59">
        <f t="shared" si="147"/>
        <v>0</v>
      </c>
      <c r="J282" s="33">
        <f t="shared" si="148"/>
        <v>1500000</v>
      </c>
      <c r="K282" s="55">
        <f t="shared" si="149"/>
        <v>0</v>
      </c>
    </row>
    <row r="283" spans="1:12" x14ac:dyDescent="0.25">
      <c r="A283" s="31" t="s">
        <v>0</v>
      </c>
      <c r="B283" s="32" t="s">
        <v>244</v>
      </c>
      <c r="C283" s="33">
        <f t="shared" si="158"/>
        <v>1500000</v>
      </c>
      <c r="D283" s="33">
        <f t="shared" si="158"/>
        <v>1500000</v>
      </c>
      <c r="E283" s="33">
        <f t="shared" si="158"/>
        <v>1500000</v>
      </c>
      <c r="F283" s="33">
        <f t="shared" si="159"/>
        <v>0</v>
      </c>
      <c r="G283" s="33">
        <f t="shared" si="159"/>
        <v>0</v>
      </c>
      <c r="H283" s="33">
        <f t="shared" si="159"/>
        <v>0</v>
      </c>
      <c r="I283" s="59">
        <f t="shared" si="147"/>
        <v>0</v>
      </c>
      <c r="J283" s="33">
        <f t="shared" si="148"/>
        <v>1500000</v>
      </c>
      <c r="K283" s="55">
        <f t="shared" si="149"/>
        <v>0</v>
      </c>
    </row>
    <row r="284" spans="1:12" s="7" customFormat="1" x14ac:dyDescent="0.25">
      <c r="A284" s="31">
        <v>521211</v>
      </c>
      <c r="B284" s="32" t="s">
        <v>1</v>
      </c>
      <c r="C284" s="33">
        <f t="shared" si="158"/>
        <v>1500000</v>
      </c>
      <c r="D284" s="33">
        <f t="shared" si="158"/>
        <v>1500000</v>
      </c>
      <c r="E284" s="33">
        <f t="shared" si="158"/>
        <v>1500000</v>
      </c>
      <c r="F284" s="33">
        <f t="shared" si="159"/>
        <v>0</v>
      </c>
      <c r="G284" s="33">
        <f t="shared" si="159"/>
        <v>0</v>
      </c>
      <c r="H284" s="33">
        <f t="shared" si="159"/>
        <v>0</v>
      </c>
      <c r="I284" s="59">
        <f t="shared" si="147"/>
        <v>0</v>
      </c>
      <c r="J284" s="33">
        <f t="shared" si="148"/>
        <v>1500000</v>
      </c>
      <c r="K284" s="55">
        <f t="shared" si="149"/>
        <v>0</v>
      </c>
      <c r="L284" s="16"/>
    </row>
    <row r="285" spans="1:12" x14ac:dyDescent="0.25">
      <c r="A285" s="31"/>
      <c r="B285" s="32" t="s">
        <v>460</v>
      </c>
      <c r="C285" s="33">
        <v>1500000</v>
      </c>
      <c r="D285" s="33">
        <v>1500000</v>
      </c>
      <c r="E285" s="33">
        <v>1500000</v>
      </c>
      <c r="F285" s="1">
        <f>JAN!G285</f>
        <v>0</v>
      </c>
      <c r="G285" s="33">
        <v>0</v>
      </c>
      <c r="H285" s="33">
        <v>0</v>
      </c>
      <c r="I285" s="59">
        <f t="shared" si="147"/>
        <v>0</v>
      </c>
      <c r="J285" s="54">
        <f t="shared" si="148"/>
        <v>1500000</v>
      </c>
      <c r="K285" s="55">
        <f t="shared" si="149"/>
        <v>0</v>
      </c>
    </row>
    <row r="286" spans="1:12" x14ac:dyDescent="0.25">
      <c r="A286" s="31" t="s">
        <v>227</v>
      </c>
      <c r="B286" s="32" t="s">
        <v>44</v>
      </c>
      <c r="C286" s="33">
        <f t="shared" ref="C286:E288" si="160">C287</f>
        <v>625000</v>
      </c>
      <c r="D286" s="33">
        <f t="shared" si="160"/>
        <v>625000</v>
      </c>
      <c r="E286" s="33">
        <f t="shared" si="160"/>
        <v>625000</v>
      </c>
      <c r="F286" s="33">
        <f t="shared" ref="F286:H288" si="161">F287</f>
        <v>0</v>
      </c>
      <c r="G286" s="33">
        <f t="shared" si="161"/>
        <v>0</v>
      </c>
      <c r="H286" s="33">
        <f t="shared" si="161"/>
        <v>0</v>
      </c>
      <c r="I286" s="59">
        <f t="shared" si="147"/>
        <v>0</v>
      </c>
      <c r="J286" s="33">
        <f t="shared" si="148"/>
        <v>625000</v>
      </c>
      <c r="K286" s="55">
        <f t="shared" si="149"/>
        <v>0</v>
      </c>
    </row>
    <row r="287" spans="1:12" x14ac:dyDescent="0.25">
      <c r="A287" s="31" t="s">
        <v>0</v>
      </c>
      <c r="B287" s="32" t="s">
        <v>244</v>
      </c>
      <c r="C287" s="33">
        <f t="shared" si="160"/>
        <v>625000</v>
      </c>
      <c r="D287" s="33">
        <f t="shared" si="160"/>
        <v>625000</v>
      </c>
      <c r="E287" s="33">
        <f t="shared" si="160"/>
        <v>625000</v>
      </c>
      <c r="F287" s="33">
        <f t="shared" si="161"/>
        <v>0</v>
      </c>
      <c r="G287" s="33">
        <f t="shared" si="161"/>
        <v>0</v>
      </c>
      <c r="H287" s="33">
        <f t="shared" si="161"/>
        <v>0</v>
      </c>
      <c r="I287" s="59">
        <f t="shared" si="147"/>
        <v>0</v>
      </c>
      <c r="J287" s="33">
        <f t="shared" si="148"/>
        <v>625000</v>
      </c>
      <c r="K287" s="55">
        <f t="shared" si="149"/>
        <v>0</v>
      </c>
    </row>
    <row r="288" spans="1:12" s="7" customFormat="1" x14ac:dyDescent="0.25">
      <c r="A288" s="31">
        <v>521211</v>
      </c>
      <c r="B288" s="32" t="s">
        <v>1</v>
      </c>
      <c r="C288" s="33">
        <f t="shared" si="160"/>
        <v>625000</v>
      </c>
      <c r="D288" s="33">
        <f t="shared" si="160"/>
        <v>625000</v>
      </c>
      <c r="E288" s="33">
        <f t="shared" si="160"/>
        <v>625000</v>
      </c>
      <c r="F288" s="33">
        <f t="shared" si="161"/>
        <v>0</v>
      </c>
      <c r="G288" s="33">
        <f t="shared" si="161"/>
        <v>0</v>
      </c>
      <c r="H288" s="33">
        <f t="shared" si="161"/>
        <v>0</v>
      </c>
      <c r="I288" s="59">
        <f t="shared" si="147"/>
        <v>0</v>
      </c>
      <c r="J288" s="33">
        <f t="shared" si="148"/>
        <v>625000</v>
      </c>
      <c r="K288" s="55">
        <f t="shared" si="149"/>
        <v>0</v>
      </c>
      <c r="L288" s="16"/>
    </row>
    <row r="289" spans="1:12" x14ac:dyDescent="0.25">
      <c r="A289" s="31"/>
      <c r="B289" s="32" t="s">
        <v>336</v>
      </c>
      <c r="C289" s="33">
        <v>625000</v>
      </c>
      <c r="D289" s="33">
        <v>625000</v>
      </c>
      <c r="E289" s="33">
        <v>625000</v>
      </c>
      <c r="F289" s="1">
        <f>JAN!G289</f>
        <v>0</v>
      </c>
      <c r="G289" s="33">
        <v>0</v>
      </c>
      <c r="H289" s="33">
        <v>0</v>
      </c>
      <c r="I289" s="59">
        <f t="shared" si="147"/>
        <v>0</v>
      </c>
      <c r="J289" s="54">
        <f t="shared" si="148"/>
        <v>625000</v>
      </c>
      <c r="K289" s="55">
        <f t="shared" si="149"/>
        <v>0</v>
      </c>
    </row>
    <row r="290" spans="1:12" s="7" customFormat="1" x14ac:dyDescent="0.25">
      <c r="A290" s="31" t="s">
        <v>188</v>
      </c>
      <c r="B290" s="32" t="s">
        <v>45</v>
      </c>
      <c r="C290" s="33">
        <f>C291+C296+C300</f>
        <v>42096000</v>
      </c>
      <c r="D290" s="33">
        <f>D291+D296+D300</f>
        <v>42096000</v>
      </c>
      <c r="E290" s="33">
        <f>E291+E296+E300</f>
        <v>42096000</v>
      </c>
      <c r="F290" s="33">
        <f t="shared" ref="F290:H290" si="162">F291+F296+F300</f>
        <v>0</v>
      </c>
      <c r="G290" s="33">
        <f t="shared" si="162"/>
        <v>0</v>
      </c>
      <c r="H290" s="33">
        <f t="shared" si="162"/>
        <v>0</v>
      </c>
      <c r="I290" s="59">
        <f t="shared" si="147"/>
        <v>0</v>
      </c>
      <c r="J290" s="33">
        <f t="shared" si="148"/>
        <v>42096000</v>
      </c>
      <c r="K290" s="55">
        <f t="shared" si="149"/>
        <v>0</v>
      </c>
      <c r="L290" s="16"/>
    </row>
    <row r="291" spans="1:12" s="7" customFormat="1" x14ac:dyDescent="0.25">
      <c r="A291" s="31" t="s">
        <v>216</v>
      </c>
      <c r="B291" s="32" t="s">
        <v>46</v>
      </c>
      <c r="C291" s="33">
        <f t="shared" ref="C291:E292" si="163">C292</f>
        <v>13296000</v>
      </c>
      <c r="D291" s="33">
        <f t="shared" si="163"/>
        <v>13296000</v>
      </c>
      <c r="E291" s="33">
        <f t="shared" si="163"/>
        <v>13296000</v>
      </c>
      <c r="F291" s="33">
        <f t="shared" ref="F291:H292" si="164">F292</f>
        <v>0</v>
      </c>
      <c r="G291" s="33">
        <f t="shared" si="164"/>
        <v>0</v>
      </c>
      <c r="H291" s="33">
        <f t="shared" si="164"/>
        <v>0</v>
      </c>
      <c r="I291" s="59">
        <f t="shared" si="147"/>
        <v>0</v>
      </c>
      <c r="J291" s="33">
        <f t="shared" si="148"/>
        <v>13296000</v>
      </c>
      <c r="K291" s="55">
        <f t="shared" si="149"/>
        <v>0</v>
      </c>
      <c r="L291" s="16"/>
    </row>
    <row r="292" spans="1:12" s="7" customFormat="1" x14ac:dyDescent="0.25">
      <c r="A292" s="31" t="s">
        <v>0</v>
      </c>
      <c r="B292" s="32" t="s">
        <v>246</v>
      </c>
      <c r="C292" s="33">
        <f t="shared" si="163"/>
        <v>13296000</v>
      </c>
      <c r="D292" s="33">
        <f t="shared" si="163"/>
        <v>13296000</v>
      </c>
      <c r="E292" s="33">
        <f t="shared" si="163"/>
        <v>13296000</v>
      </c>
      <c r="F292" s="33">
        <f t="shared" si="164"/>
        <v>0</v>
      </c>
      <c r="G292" s="33">
        <f t="shared" si="164"/>
        <v>0</v>
      </c>
      <c r="H292" s="33">
        <f t="shared" si="164"/>
        <v>0</v>
      </c>
      <c r="I292" s="59">
        <f t="shared" si="147"/>
        <v>0</v>
      </c>
      <c r="J292" s="33">
        <f t="shared" si="148"/>
        <v>13296000</v>
      </c>
      <c r="K292" s="55">
        <f t="shared" si="149"/>
        <v>0</v>
      </c>
      <c r="L292" s="16"/>
    </row>
    <row r="293" spans="1:12" x14ac:dyDescent="0.25">
      <c r="A293" s="31">
        <v>521211</v>
      </c>
      <c r="B293" s="32" t="s">
        <v>1</v>
      </c>
      <c r="C293" s="33">
        <f>SUM(C294:C295)</f>
        <v>13296000</v>
      </c>
      <c r="D293" s="33">
        <f>SUM(D294:D295)</f>
        <v>13296000</v>
      </c>
      <c r="E293" s="33">
        <f>SUM(E294:E295)</f>
        <v>13296000</v>
      </c>
      <c r="F293" s="33">
        <f t="shared" ref="F293:H293" si="165">SUM(F294:F295)</f>
        <v>0</v>
      </c>
      <c r="G293" s="33">
        <f t="shared" si="165"/>
        <v>0</v>
      </c>
      <c r="H293" s="33">
        <f t="shared" si="165"/>
        <v>0</v>
      </c>
      <c r="I293" s="59">
        <f t="shared" si="147"/>
        <v>0</v>
      </c>
      <c r="J293" s="33">
        <f t="shared" si="148"/>
        <v>13296000</v>
      </c>
      <c r="K293" s="55">
        <f t="shared" si="149"/>
        <v>0</v>
      </c>
    </row>
    <row r="294" spans="1:12" x14ac:dyDescent="0.25">
      <c r="A294" s="31"/>
      <c r="B294" s="32" t="s">
        <v>281</v>
      </c>
      <c r="C294" s="33">
        <v>5376000</v>
      </c>
      <c r="D294" s="33">
        <v>5376000</v>
      </c>
      <c r="E294" s="33">
        <v>5376000</v>
      </c>
      <c r="F294" s="1">
        <f>JAN!G294</f>
        <v>0</v>
      </c>
      <c r="G294" s="33">
        <v>0</v>
      </c>
      <c r="H294" s="33">
        <v>0</v>
      </c>
      <c r="I294" s="59">
        <f t="shared" si="147"/>
        <v>0</v>
      </c>
      <c r="J294" s="54">
        <f t="shared" si="148"/>
        <v>5376000</v>
      </c>
      <c r="K294" s="55">
        <f t="shared" si="149"/>
        <v>0</v>
      </c>
      <c r="L294" s="5"/>
    </row>
    <row r="295" spans="1:12" s="7" customFormat="1" x14ac:dyDescent="0.25">
      <c r="A295" s="31"/>
      <c r="B295" s="32" t="s">
        <v>510</v>
      </c>
      <c r="C295" s="33">
        <v>7920000</v>
      </c>
      <c r="D295" s="33">
        <v>7920000</v>
      </c>
      <c r="E295" s="33">
        <v>7920000</v>
      </c>
      <c r="F295" s="1">
        <f>JAN!G295</f>
        <v>0</v>
      </c>
      <c r="G295" s="33">
        <v>0</v>
      </c>
      <c r="H295" s="33">
        <v>0</v>
      </c>
      <c r="I295" s="59">
        <f t="shared" si="147"/>
        <v>0</v>
      </c>
      <c r="J295" s="54">
        <f t="shared" si="148"/>
        <v>7920000</v>
      </c>
      <c r="K295" s="55">
        <f t="shared" si="149"/>
        <v>0</v>
      </c>
      <c r="L295" s="5"/>
    </row>
    <row r="296" spans="1:12" x14ac:dyDescent="0.25">
      <c r="A296" s="31" t="s">
        <v>217</v>
      </c>
      <c r="B296" s="32" t="s">
        <v>47</v>
      </c>
      <c r="C296" s="33">
        <f t="shared" ref="C296:E298" si="166">C297</f>
        <v>26400000</v>
      </c>
      <c r="D296" s="33">
        <f t="shared" si="166"/>
        <v>26400000</v>
      </c>
      <c r="E296" s="33">
        <f t="shared" si="166"/>
        <v>26400000</v>
      </c>
      <c r="F296" s="33">
        <f t="shared" ref="F296:H298" si="167">F297</f>
        <v>0</v>
      </c>
      <c r="G296" s="33">
        <f t="shared" si="167"/>
        <v>0</v>
      </c>
      <c r="H296" s="33">
        <f t="shared" si="167"/>
        <v>0</v>
      </c>
      <c r="I296" s="59">
        <f t="shared" si="147"/>
        <v>0</v>
      </c>
      <c r="J296" s="33">
        <f t="shared" si="148"/>
        <v>26400000</v>
      </c>
      <c r="K296" s="55">
        <f t="shared" si="149"/>
        <v>0</v>
      </c>
    </row>
    <row r="297" spans="1:12" x14ac:dyDescent="0.25">
      <c r="A297" s="31" t="s">
        <v>0</v>
      </c>
      <c r="B297" s="32" t="s">
        <v>244</v>
      </c>
      <c r="C297" s="33">
        <f t="shared" si="166"/>
        <v>26400000</v>
      </c>
      <c r="D297" s="33">
        <f t="shared" si="166"/>
        <v>26400000</v>
      </c>
      <c r="E297" s="33">
        <f t="shared" si="166"/>
        <v>26400000</v>
      </c>
      <c r="F297" s="33">
        <f t="shared" si="167"/>
        <v>0</v>
      </c>
      <c r="G297" s="33">
        <f t="shared" si="167"/>
        <v>0</v>
      </c>
      <c r="H297" s="33">
        <f t="shared" si="167"/>
        <v>0</v>
      </c>
      <c r="I297" s="59">
        <f t="shared" si="147"/>
        <v>0</v>
      </c>
      <c r="J297" s="33">
        <f t="shared" si="148"/>
        <v>26400000</v>
      </c>
      <c r="K297" s="55">
        <f t="shared" si="149"/>
        <v>0</v>
      </c>
      <c r="L297" s="5"/>
    </row>
    <row r="298" spans="1:12" s="7" customFormat="1" x14ac:dyDescent="0.25">
      <c r="A298" s="31">
        <v>524113</v>
      </c>
      <c r="B298" s="32" t="s">
        <v>38</v>
      </c>
      <c r="C298" s="33">
        <f t="shared" si="166"/>
        <v>26400000</v>
      </c>
      <c r="D298" s="33">
        <f t="shared" si="166"/>
        <v>26400000</v>
      </c>
      <c r="E298" s="33">
        <f t="shared" si="166"/>
        <v>26400000</v>
      </c>
      <c r="F298" s="33">
        <f t="shared" si="167"/>
        <v>0</v>
      </c>
      <c r="G298" s="33">
        <f t="shared" si="167"/>
        <v>0</v>
      </c>
      <c r="H298" s="33">
        <f t="shared" si="167"/>
        <v>0</v>
      </c>
      <c r="I298" s="59">
        <f t="shared" si="147"/>
        <v>0</v>
      </c>
      <c r="J298" s="33">
        <f t="shared" si="148"/>
        <v>26400000</v>
      </c>
      <c r="K298" s="55">
        <f t="shared" si="149"/>
        <v>0</v>
      </c>
      <c r="L298" s="5"/>
    </row>
    <row r="299" spans="1:12" x14ac:dyDescent="0.25">
      <c r="A299" s="31"/>
      <c r="B299" s="32" t="s">
        <v>477</v>
      </c>
      <c r="C299" s="33">
        <v>26400000</v>
      </c>
      <c r="D299" s="33">
        <v>26400000</v>
      </c>
      <c r="E299" s="33">
        <v>26400000</v>
      </c>
      <c r="F299" s="1">
        <f>JAN!G299</f>
        <v>0</v>
      </c>
      <c r="G299" s="33">
        <v>0</v>
      </c>
      <c r="H299" s="33">
        <v>0</v>
      </c>
      <c r="I299" s="59">
        <f t="shared" si="147"/>
        <v>0</v>
      </c>
      <c r="J299" s="54">
        <f t="shared" si="148"/>
        <v>26400000</v>
      </c>
      <c r="K299" s="55">
        <f t="shared" si="149"/>
        <v>0</v>
      </c>
      <c r="L299" s="5"/>
    </row>
    <row r="300" spans="1:12" s="7" customFormat="1" x14ac:dyDescent="0.25">
      <c r="A300" s="31" t="s">
        <v>227</v>
      </c>
      <c r="B300" s="32" t="s">
        <v>48</v>
      </c>
      <c r="C300" s="33">
        <f t="shared" ref="C300:E302" si="168">C301</f>
        <v>2400000</v>
      </c>
      <c r="D300" s="33">
        <f t="shared" si="168"/>
        <v>2400000</v>
      </c>
      <c r="E300" s="33">
        <f t="shared" si="168"/>
        <v>2400000</v>
      </c>
      <c r="F300" s="33">
        <f t="shared" ref="F300:H302" si="169">F301</f>
        <v>0</v>
      </c>
      <c r="G300" s="33">
        <f t="shared" si="169"/>
        <v>0</v>
      </c>
      <c r="H300" s="33">
        <f t="shared" si="169"/>
        <v>0</v>
      </c>
      <c r="I300" s="59">
        <f t="shared" si="147"/>
        <v>0</v>
      </c>
      <c r="J300" s="33">
        <f t="shared" si="148"/>
        <v>2400000</v>
      </c>
      <c r="K300" s="55">
        <f t="shared" si="149"/>
        <v>0</v>
      </c>
      <c r="L300" s="16"/>
    </row>
    <row r="301" spans="1:12" s="7" customFormat="1" x14ac:dyDescent="0.25">
      <c r="A301" s="31" t="s">
        <v>0</v>
      </c>
      <c r="B301" s="32" t="s">
        <v>244</v>
      </c>
      <c r="C301" s="33">
        <f t="shared" si="168"/>
        <v>2400000</v>
      </c>
      <c r="D301" s="33">
        <f t="shared" si="168"/>
        <v>2400000</v>
      </c>
      <c r="E301" s="33">
        <f t="shared" si="168"/>
        <v>2400000</v>
      </c>
      <c r="F301" s="33">
        <f t="shared" si="169"/>
        <v>0</v>
      </c>
      <c r="G301" s="33">
        <f t="shared" si="169"/>
        <v>0</v>
      </c>
      <c r="H301" s="33">
        <f t="shared" si="169"/>
        <v>0</v>
      </c>
      <c r="I301" s="59">
        <f t="shared" si="147"/>
        <v>0</v>
      </c>
      <c r="J301" s="33">
        <f t="shared" si="148"/>
        <v>2400000</v>
      </c>
      <c r="K301" s="55">
        <f t="shared" si="149"/>
        <v>0</v>
      </c>
      <c r="L301" s="5"/>
    </row>
    <row r="302" spans="1:12" s="7" customFormat="1" x14ac:dyDescent="0.25">
      <c r="A302" s="31">
        <v>521211</v>
      </c>
      <c r="B302" s="32" t="s">
        <v>1</v>
      </c>
      <c r="C302" s="33">
        <f t="shared" si="168"/>
        <v>2400000</v>
      </c>
      <c r="D302" s="33">
        <f t="shared" si="168"/>
        <v>2400000</v>
      </c>
      <c r="E302" s="33">
        <f t="shared" si="168"/>
        <v>2400000</v>
      </c>
      <c r="F302" s="33">
        <f t="shared" si="169"/>
        <v>0</v>
      </c>
      <c r="G302" s="33">
        <f t="shared" si="169"/>
        <v>0</v>
      </c>
      <c r="H302" s="33">
        <f t="shared" si="169"/>
        <v>0</v>
      </c>
      <c r="I302" s="59">
        <f t="shared" si="147"/>
        <v>0</v>
      </c>
      <c r="J302" s="33">
        <f t="shared" si="148"/>
        <v>2400000</v>
      </c>
      <c r="K302" s="55">
        <f t="shared" si="149"/>
        <v>0</v>
      </c>
      <c r="L302" s="5"/>
    </row>
    <row r="303" spans="1:12" x14ac:dyDescent="0.25">
      <c r="A303" s="31"/>
      <c r="B303" s="32" t="s">
        <v>336</v>
      </c>
      <c r="C303" s="33">
        <v>2400000</v>
      </c>
      <c r="D303" s="33">
        <v>2400000</v>
      </c>
      <c r="E303" s="33">
        <v>2400000</v>
      </c>
      <c r="F303" s="1">
        <f>JAN!G303</f>
        <v>0</v>
      </c>
      <c r="G303" s="33">
        <v>0</v>
      </c>
      <c r="H303" s="33">
        <v>0</v>
      </c>
      <c r="I303" s="59">
        <f t="shared" si="147"/>
        <v>0</v>
      </c>
      <c r="J303" s="54">
        <f t="shared" si="148"/>
        <v>2400000</v>
      </c>
      <c r="K303" s="55">
        <f t="shared" si="149"/>
        <v>0</v>
      </c>
      <c r="L303" s="5"/>
    </row>
    <row r="304" spans="1:12" s="7" customFormat="1" x14ac:dyDescent="0.25">
      <c r="A304" s="31" t="s">
        <v>187</v>
      </c>
      <c r="B304" s="32" t="s">
        <v>49</v>
      </c>
      <c r="C304" s="33">
        <f>C305+C310+C316</f>
        <v>9408000</v>
      </c>
      <c r="D304" s="33">
        <f>D305+D310+D316</f>
        <v>9408000</v>
      </c>
      <c r="E304" s="33">
        <f>E305+E310+E316</f>
        <v>9408000</v>
      </c>
      <c r="F304" s="33">
        <f t="shared" ref="F304:H304" si="170">F305+F310+F316</f>
        <v>0</v>
      </c>
      <c r="G304" s="33">
        <f t="shared" si="170"/>
        <v>0</v>
      </c>
      <c r="H304" s="33">
        <f t="shared" si="170"/>
        <v>0</v>
      </c>
      <c r="I304" s="59">
        <f t="shared" si="147"/>
        <v>0</v>
      </c>
      <c r="J304" s="33">
        <f t="shared" si="148"/>
        <v>9408000</v>
      </c>
      <c r="K304" s="55">
        <f t="shared" si="149"/>
        <v>0</v>
      </c>
      <c r="L304" s="5"/>
    </row>
    <row r="305" spans="1:12" x14ac:dyDescent="0.25">
      <c r="A305" s="31" t="s">
        <v>216</v>
      </c>
      <c r="B305" s="32" t="s">
        <v>50</v>
      </c>
      <c r="C305" s="33">
        <f t="shared" ref="C305:E306" si="171">C306</f>
        <v>1988000</v>
      </c>
      <c r="D305" s="33">
        <f t="shared" si="171"/>
        <v>1988000</v>
      </c>
      <c r="E305" s="33">
        <f t="shared" si="171"/>
        <v>1988000</v>
      </c>
      <c r="F305" s="33">
        <f t="shared" ref="F305:H306" si="172">F306</f>
        <v>0</v>
      </c>
      <c r="G305" s="33">
        <f t="shared" si="172"/>
        <v>0</v>
      </c>
      <c r="H305" s="33">
        <f t="shared" si="172"/>
        <v>0</v>
      </c>
      <c r="I305" s="59">
        <f t="shared" si="147"/>
        <v>0</v>
      </c>
      <c r="J305" s="33">
        <f t="shared" si="148"/>
        <v>1988000</v>
      </c>
      <c r="K305" s="55">
        <f t="shared" si="149"/>
        <v>0</v>
      </c>
      <c r="L305" s="5"/>
    </row>
    <row r="306" spans="1:12" x14ac:dyDescent="0.25">
      <c r="A306" s="31" t="s">
        <v>0</v>
      </c>
      <c r="B306" s="32" t="s">
        <v>31</v>
      </c>
      <c r="C306" s="33">
        <f t="shared" si="171"/>
        <v>1988000</v>
      </c>
      <c r="D306" s="33">
        <f t="shared" si="171"/>
        <v>1988000</v>
      </c>
      <c r="E306" s="33">
        <f t="shared" si="171"/>
        <v>1988000</v>
      </c>
      <c r="F306" s="33">
        <f t="shared" si="172"/>
        <v>0</v>
      </c>
      <c r="G306" s="33">
        <f t="shared" si="172"/>
        <v>0</v>
      </c>
      <c r="H306" s="33">
        <f t="shared" si="172"/>
        <v>0</v>
      </c>
      <c r="I306" s="59">
        <f t="shared" si="147"/>
        <v>0</v>
      </c>
      <c r="J306" s="33">
        <f t="shared" si="148"/>
        <v>1988000</v>
      </c>
      <c r="K306" s="55">
        <f t="shared" si="149"/>
        <v>0</v>
      </c>
      <c r="L306" s="5"/>
    </row>
    <row r="307" spans="1:12" s="7" customFormat="1" x14ac:dyDescent="0.25">
      <c r="A307" s="31">
        <v>521211</v>
      </c>
      <c r="B307" s="32" t="s">
        <v>1</v>
      </c>
      <c r="C307" s="33">
        <f>SUM(C308:C309)</f>
        <v>1988000</v>
      </c>
      <c r="D307" s="33">
        <f>SUM(D308:D309)</f>
        <v>1988000</v>
      </c>
      <c r="E307" s="33">
        <f>SUM(E308:E309)</f>
        <v>1988000</v>
      </c>
      <c r="F307" s="33">
        <f t="shared" ref="F307:H307" si="173">SUM(F308:F309)</f>
        <v>0</v>
      </c>
      <c r="G307" s="33">
        <f t="shared" si="173"/>
        <v>0</v>
      </c>
      <c r="H307" s="33">
        <f t="shared" si="173"/>
        <v>0</v>
      </c>
      <c r="I307" s="59">
        <f t="shared" si="147"/>
        <v>0</v>
      </c>
      <c r="J307" s="33">
        <f t="shared" si="148"/>
        <v>1988000</v>
      </c>
      <c r="K307" s="55">
        <f t="shared" si="149"/>
        <v>0</v>
      </c>
      <c r="L307" s="5"/>
    </row>
    <row r="308" spans="1:12" x14ac:dyDescent="0.25">
      <c r="A308" s="31"/>
      <c r="B308" s="32" t="s">
        <v>281</v>
      </c>
      <c r="C308" s="33">
        <v>938000</v>
      </c>
      <c r="D308" s="33">
        <v>938000</v>
      </c>
      <c r="E308" s="33">
        <v>938000</v>
      </c>
      <c r="F308" s="1">
        <f>JAN!G308</f>
        <v>0</v>
      </c>
      <c r="G308" s="33">
        <v>0</v>
      </c>
      <c r="H308" s="33">
        <v>0</v>
      </c>
      <c r="I308" s="59">
        <f t="shared" si="147"/>
        <v>0</v>
      </c>
      <c r="J308" s="54">
        <f t="shared" si="148"/>
        <v>938000</v>
      </c>
      <c r="K308" s="55">
        <f t="shared" si="149"/>
        <v>0</v>
      </c>
      <c r="L308" s="5"/>
    </row>
    <row r="309" spans="1:12" s="7" customFormat="1" x14ac:dyDescent="0.25">
      <c r="A309" s="31"/>
      <c r="B309" s="32" t="s">
        <v>476</v>
      </c>
      <c r="C309" s="33">
        <v>1050000</v>
      </c>
      <c r="D309" s="33">
        <v>1050000</v>
      </c>
      <c r="E309" s="33">
        <v>1050000</v>
      </c>
      <c r="F309" s="1">
        <f>JAN!G309</f>
        <v>0</v>
      </c>
      <c r="G309" s="33">
        <v>0</v>
      </c>
      <c r="H309" s="33">
        <v>0</v>
      </c>
      <c r="I309" s="59">
        <f t="shared" si="147"/>
        <v>0</v>
      </c>
      <c r="J309" s="54">
        <f t="shared" si="148"/>
        <v>1050000</v>
      </c>
      <c r="K309" s="55">
        <f t="shared" si="149"/>
        <v>0</v>
      </c>
      <c r="L309" s="16"/>
    </row>
    <row r="310" spans="1:12" s="7" customFormat="1" x14ac:dyDescent="0.25">
      <c r="A310" s="31" t="s">
        <v>217</v>
      </c>
      <c r="B310" s="32" t="s">
        <v>51</v>
      </c>
      <c r="C310" s="33">
        <f>C311</f>
        <v>6720000</v>
      </c>
      <c r="D310" s="33">
        <f>D311</f>
        <v>6720000</v>
      </c>
      <c r="E310" s="33">
        <f>E311</f>
        <v>6720000</v>
      </c>
      <c r="F310" s="33">
        <f t="shared" ref="F310:H310" si="174">F311</f>
        <v>0</v>
      </c>
      <c r="G310" s="33">
        <f t="shared" si="174"/>
        <v>0</v>
      </c>
      <c r="H310" s="33">
        <f t="shared" si="174"/>
        <v>0</v>
      </c>
      <c r="I310" s="59">
        <f t="shared" si="147"/>
        <v>0</v>
      </c>
      <c r="J310" s="33">
        <f t="shared" si="148"/>
        <v>6720000</v>
      </c>
      <c r="K310" s="55">
        <f t="shared" si="149"/>
        <v>0</v>
      </c>
      <c r="L310" s="5"/>
    </row>
    <row r="311" spans="1:12" x14ac:dyDescent="0.25">
      <c r="A311" s="31" t="s">
        <v>0</v>
      </c>
      <c r="B311" s="32" t="s">
        <v>244</v>
      </c>
      <c r="C311" s="33">
        <f>C312+C314</f>
        <v>6720000</v>
      </c>
      <c r="D311" s="33">
        <f>D312+D314</f>
        <v>6720000</v>
      </c>
      <c r="E311" s="33">
        <f>E312+E314</f>
        <v>6720000</v>
      </c>
      <c r="F311" s="33">
        <f t="shared" ref="F311:H311" si="175">F312+F314</f>
        <v>0</v>
      </c>
      <c r="G311" s="33">
        <f t="shared" si="175"/>
        <v>0</v>
      </c>
      <c r="H311" s="33">
        <f t="shared" si="175"/>
        <v>0</v>
      </c>
      <c r="I311" s="59">
        <f t="shared" si="147"/>
        <v>0</v>
      </c>
      <c r="J311" s="33">
        <f t="shared" si="148"/>
        <v>6720000</v>
      </c>
      <c r="K311" s="55">
        <f t="shared" si="149"/>
        <v>0</v>
      </c>
    </row>
    <row r="312" spans="1:12" s="7" customFormat="1" x14ac:dyDescent="0.25">
      <c r="A312" s="31">
        <v>521211</v>
      </c>
      <c r="B312" s="32" t="s">
        <v>1</v>
      </c>
      <c r="C312" s="33">
        <f>C313</f>
        <v>2100000</v>
      </c>
      <c r="D312" s="33">
        <f>D313</f>
        <v>2100000</v>
      </c>
      <c r="E312" s="33">
        <f>E313</f>
        <v>2100000</v>
      </c>
      <c r="F312" s="33">
        <f t="shared" ref="F312:H312" si="176">F313</f>
        <v>0</v>
      </c>
      <c r="G312" s="33">
        <f t="shared" si="176"/>
        <v>0</v>
      </c>
      <c r="H312" s="33">
        <f t="shared" si="176"/>
        <v>0</v>
      </c>
      <c r="I312" s="59">
        <f t="shared" si="147"/>
        <v>0</v>
      </c>
      <c r="J312" s="33">
        <f t="shared" si="148"/>
        <v>2100000</v>
      </c>
      <c r="K312" s="55">
        <f t="shared" si="149"/>
        <v>0</v>
      </c>
      <c r="L312" s="5"/>
    </row>
    <row r="313" spans="1:12" x14ac:dyDescent="0.25">
      <c r="A313" s="31"/>
      <c r="B313" s="32" t="s">
        <v>478</v>
      </c>
      <c r="C313" s="33">
        <v>2100000</v>
      </c>
      <c r="D313" s="33">
        <v>2100000</v>
      </c>
      <c r="E313" s="33">
        <v>2100000</v>
      </c>
      <c r="F313" s="1">
        <f>JAN!G313</f>
        <v>0</v>
      </c>
      <c r="G313" s="33">
        <v>0</v>
      </c>
      <c r="H313" s="33">
        <v>0</v>
      </c>
      <c r="I313" s="59">
        <f t="shared" si="147"/>
        <v>0</v>
      </c>
      <c r="J313" s="54">
        <f t="shared" si="148"/>
        <v>2100000</v>
      </c>
      <c r="K313" s="55">
        <f t="shared" si="149"/>
        <v>0</v>
      </c>
      <c r="L313" s="5"/>
    </row>
    <row r="314" spans="1:12" s="7" customFormat="1" x14ac:dyDescent="0.25">
      <c r="A314" s="31">
        <v>524113</v>
      </c>
      <c r="B314" s="32" t="s">
        <v>38</v>
      </c>
      <c r="C314" s="33">
        <f>C315</f>
        <v>4620000</v>
      </c>
      <c r="D314" s="33">
        <f>D315</f>
        <v>4620000</v>
      </c>
      <c r="E314" s="33">
        <f>E315</f>
        <v>4620000</v>
      </c>
      <c r="F314" s="33">
        <f t="shared" ref="F314:H314" si="177">F315</f>
        <v>0</v>
      </c>
      <c r="G314" s="33">
        <f t="shared" si="177"/>
        <v>0</v>
      </c>
      <c r="H314" s="33">
        <f t="shared" si="177"/>
        <v>0</v>
      </c>
      <c r="I314" s="59">
        <f t="shared" si="147"/>
        <v>0</v>
      </c>
      <c r="J314" s="33">
        <f t="shared" si="148"/>
        <v>4620000</v>
      </c>
      <c r="K314" s="55">
        <f t="shared" si="149"/>
        <v>0</v>
      </c>
      <c r="L314" s="5"/>
    </row>
    <row r="315" spans="1:12" x14ac:dyDescent="0.25">
      <c r="A315" s="31"/>
      <c r="B315" s="32" t="s">
        <v>436</v>
      </c>
      <c r="C315" s="33">
        <v>4620000</v>
      </c>
      <c r="D315" s="33">
        <v>4620000</v>
      </c>
      <c r="E315" s="33">
        <v>4620000</v>
      </c>
      <c r="F315" s="1">
        <f>JAN!G315</f>
        <v>0</v>
      </c>
      <c r="G315" s="33">
        <v>0</v>
      </c>
      <c r="H315" s="33">
        <v>0</v>
      </c>
      <c r="I315" s="59">
        <f t="shared" si="147"/>
        <v>0</v>
      </c>
      <c r="J315" s="54">
        <f t="shared" si="148"/>
        <v>4620000</v>
      </c>
      <c r="K315" s="55">
        <f t="shared" si="149"/>
        <v>0</v>
      </c>
      <c r="L315" s="5"/>
    </row>
    <row r="316" spans="1:12" x14ac:dyDescent="0.25">
      <c r="A316" s="31" t="s">
        <v>227</v>
      </c>
      <c r="B316" s="32" t="s">
        <v>52</v>
      </c>
      <c r="C316" s="33">
        <f t="shared" ref="C316:E318" si="178">C317</f>
        <v>700000</v>
      </c>
      <c r="D316" s="33">
        <f t="shared" si="178"/>
        <v>700000</v>
      </c>
      <c r="E316" s="33">
        <f t="shared" si="178"/>
        <v>700000</v>
      </c>
      <c r="F316" s="33">
        <f t="shared" ref="F316:H318" si="179">F317</f>
        <v>0</v>
      </c>
      <c r="G316" s="33">
        <f t="shared" si="179"/>
        <v>0</v>
      </c>
      <c r="H316" s="33">
        <f t="shared" si="179"/>
        <v>0</v>
      </c>
      <c r="I316" s="59">
        <f t="shared" si="147"/>
        <v>0</v>
      </c>
      <c r="J316" s="33">
        <f t="shared" si="148"/>
        <v>700000</v>
      </c>
      <c r="K316" s="55">
        <f t="shared" si="149"/>
        <v>0</v>
      </c>
      <c r="L316" s="5"/>
    </row>
    <row r="317" spans="1:12" x14ac:dyDescent="0.25">
      <c r="A317" s="31" t="s">
        <v>0</v>
      </c>
      <c r="B317" s="32" t="s">
        <v>244</v>
      </c>
      <c r="C317" s="33">
        <f t="shared" si="178"/>
        <v>700000</v>
      </c>
      <c r="D317" s="33">
        <f t="shared" si="178"/>
        <v>700000</v>
      </c>
      <c r="E317" s="33">
        <f t="shared" si="178"/>
        <v>700000</v>
      </c>
      <c r="F317" s="33">
        <f t="shared" si="179"/>
        <v>0</v>
      </c>
      <c r="G317" s="33">
        <f t="shared" si="179"/>
        <v>0</v>
      </c>
      <c r="H317" s="33">
        <f t="shared" si="179"/>
        <v>0</v>
      </c>
      <c r="I317" s="59">
        <f t="shared" si="147"/>
        <v>0</v>
      </c>
      <c r="J317" s="33">
        <f t="shared" si="148"/>
        <v>700000</v>
      </c>
      <c r="K317" s="55">
        <f t="shared" si="149"/>
        <v>0</v>
      </c>
      <c r="L317" s="5"/>
    </row>
    <row r="318" spans="1:12" s="7" customFormat="1" x14ac:dyDescent="0.25">
      <c r="A318" s="31">
        <v>521211</v>
      </c>
      <c r="B318" s="32" t="s">
        <v>1</v>
      </c>
      <c r="C318" s="33">
        <f t="shared" si="178"/>
        <v>700000</v>
      </c>
      <c r="D318" s="33">
        <f t="shared" si="178"/>
        <v>700000</v>
      </c>
      <c r="E318" s="33">
        <f t="shared" si="178"/>
        <v>700000</v>
      </c>
      <c r="F318" s="33">
        <f t="shared" si="179"/>
        <v>0</v>
      </c>
      <c r="G318" s="33">
        <f t="shared" si="179"/>
        <v>0</v>
      </c>
      <c r="H318" s="33">
        <f t="shared" si="179"/>
        <v>0</v>
      </c>
      <c r="I318" s="59">
        <f t="shared" si="147"/>
        <v>0</v>
      </c>
      <c r="J318" s="33">
        <f t="shared" si="148"/>
        <v>700000</v>
      </c>
      <c r="K318" s="55">
        <f t="shared" si="149"/>
        <v>0</v>
      </c>
      <c r="L318" s="5"/>
    </row>
    <row r="319" spans="1:12" x14ac:dyDescent="0.25">
      <c r="A319" s="31"/>
      <c r="B319" s="32" t="s">
        <v>336</v>
      </c>
      <c r="C319" s="33">
        <v>700000</v>
      </c>
      <c r="D319" s="33">
        <v>700000</v>
      </c>
      <c r="E319" s="33">
        <v>700000</v>
      </c>
      <c r="F319" s="1">
        <f>JAN!G319</f>
        <v>0</v>
      </c>
      <c r="G319" s="33">
        <v>0</v>
      </c>
      <c r="H319" s="33">
        <v>0</v>
      </c>
      <c r="I319" s="59">
        <f t="shared" si="147"/>
        <v>0</v>
      </c>
      <c r="J319" s="54">
        <f t="shared" si="148"/>
        <v>700000</v>
      </c>
      <c r="K319" s="55">
        <f t="shared" si="149"/>
        <v>0</v>
      </c>
      <c r="L319" s="5"/>
    </row>
    <row r="320" spans="1:12" s="7" customFormat="1" x14ac:dyDescent="0.25">
      <c r="A320" s="31" t="s">
        <v>186</v>
      </c>
      <c r="B320" s="32" t="s">
        <v>53</v>
      </c>
      <c r="C320" s="33">
        <f>C321+C326+C332</f>
        <v>4000000</v>
      </c>
      <c r="D320" s="33">
        <f>D321+D326+D332</f>
        <v>4000000</v>
      </c>
      <c r="E320" s="33">
        <f>E321+E326+E332</f>
        <v>4000000</v>
      </c>
      <c r="F320" s="33">
        <f t="shared" ref="F320:H320" si="180">F321+F326+F332</f>
        <v>0</v>
      </c>
      <c r="G320" s="33">
        <f t="shared" si="180"/>
        <v>0</v>
      </c>
      <c r="H320" s="33">
        <f t="shared" si="180"/>
        <v>0</v>
      </c>
      <c r="I320" s="59">
        <f t="shared" si="147"/>
        <v>0</v>
      </c>
      <c r="J320" s="33">
        <f t="shared" si="148"/>
        <v>4000000</v>
      </c>
      <c r="K320" s="55">
        <f t="shared" si="149"/>
        <v>0</v>
      </c>
      <c r="L320" s="16"/>
    </row>
    <row r="321" spans="1:12" s="7" customFormat="1" x14ac:dyDescent="0.25">
      <c r="A321" s="31" t="s">
        <v>216</v>
      </c>
      <c r="B321" s="32" t="s">
        <v>54</v>
      </c>
      <c r="C321" s="33">
        <f t="shared" ref="C321:E322" si="181">C322</f>
        <v>840000</v>
      </c>
      <c r="D321" s="33">
        <f t="shared" si="181"/>
        <v>840000</v>
      </c>
      <c r="E321" s="33">
        <f t="shared" si="181"/>
        <v>840000</v>
      </c>
      <c r="F321" s="33">
        <f t="shared" ref="F321:H322" si="182">F322</f>
        <v>0</v>
      </c>
      <c r="G321" s="33">
        <f t="shared" si="182"/>
        <v>0</v>
      </c>
      <c r="H321" s="33">
        <f t="shared" si="182"/>
        <v>0</v>
      </c>
      <c r="I321" s="59">
        <f t="shared" si="147"/>
        <v>0</v>
      </c>
      <c r="J321" s="33">
        <f t="shared" si="148"/>
        <v>840000</v>
      </c>
      <c r="K321" s="55">
        <f t="shared" si="149"/>
        <v>0</v>
      </c>
      <c r="L321" s="5"/>
    </row>
    <row r="322" spans="1:12" s="7" customFormat="1" x14ac:dyDescent="0.25">
      <c r="A322" s="31" t="s">
        <v>0</v>
      </c>
      <c r="B322" s="32" t="s">
        <v>246</v>
      </c>
      <c r="C322" s="33">
        <f t="shared" si="181"/>
        <v>840000</v>
      </c>
      <c r="D322" s="33">
        <f t="shared" si="181"/>
        <v>840000</v>
      </c>
      <c r="E322" s="33">
        <f t="shared" si="181"/>
        <v>840000</v>
      </c>
      <c r="F322" s="33">
        <f t="shared" si="182"/>
        <v>0</v>
      </c>
      <c r="G322" s="33">
        <f t="shared" si="182"/>
        <v>0</v>
      </c>
      <c r="H322" s="33">
        <f t="shared" si="182"/>
        <v>0</v>
      </c>
      <c r="I322" s="59">
        <f t="shared" si="147"/>
        <v>0</v>
      </c>
      <c r="J322" s="33">
        <f t="shared" si="148"/>
        <v>840000</v>
      </c>
      <c r="K322" s="55">
        <f t="shared" si="149"/>
        <v>0</v>
      </c>
      <c r="L322" s="5"/>
    </row>
    <row r="323" spans="1:12" x14ac:dyDescent="0.25">
      <c r="A323" s="31">
        <v>521211</v>
      </c>
      <c r="B323" s="32" t="s">
        <v>1</v>
      </c>
      <c r="C323" s="33">
        <f>SUM(C324:C325)</f>
        <v>840000</v>
      </c>
      <c r="D323" s="33">
        <f>SUM(D324:D325)</f>
        <v>840000</v>
      </c>
      <c r="E323" s="33">
        <f>SUM(E324:E325)</f>
        <v>840000</v>
      </c>
      <c r="F323" s="33">
        <f t="shared" ref="F323:H323" si="183">SUM(F324:F325)</f>
        <v>0</v>
      </c>
      <c r="G323" s="33">
        <f t="shared" si="183"/>
        <v>0</v>
      </c>
      <c r="H323" s="33">
        <f t="shared" si="183"/>
        <v>0</v>
      </c>
      <c r="I323" s="59">
        <f t="shared" si="147"/>
        <v>0</v>
      </c>
      <c r="J323" s="33">
        <f t="shared" si="148"/>
        <v>840000</v>
      </c>
      <c r="K323" s="55">
        <f t="shared" si="149"/>
        <v>0</v>
      </c>
      <c r="L323" s="5"/>
    </row>
    <row r="324" spans="1:12" x14ac:dyDescent="0.25">
      <c r="A324" s="31"/>
      <c r="B324" s="32" t="s">
        <v>281</v>
      </c>
      <c r="C324" s="33">
        <v>240000</v>
      </c>
      <c r="D324" s="33">
        <v>240000</v>
      </c>
      <c r="E324" s="33">
        <v>240000</v>
      </c>
      <c r="F324" s="1">
        <f>JAN!G324</f>
        <v>0</v>
      </c>
      <c r="G324" s="33">
        <v>0</v>
      </c>
      <c r="H324" s="33">
        <v>0</v>
      </c>
      <c r="I324" s="59">
        <f t="shared" si="147"/>
        <v>0</v>
      </c>
      <c r="J324" s="54">
        <f t="shared" si="148"/>
        <v>240000</v>
      </c>
      <c r="K324" s="55">
        <f t="shared" si="149"/>
        <v>0</v>
      </c>
      <c r="L324" s="5"/>
    </row>
    <row r="325" spans="1:12" s="7" customFormat="1" x14ac:dyDescent="0.25">
      <c r="A325" s="31"/>
      <c r="B325" s="32" t="s">
        <v>506</v>
      </c>
      <c r="C325" s="33">
        <v>600000</v>
      </c>
      <c r="D325" s="33">
        <v>600000</v>
      </c>
      <c r="E325" s="33">
        <v>600000</v>
      </c>
      <c r="F325" s="1">
        <f>JAN!G325</f>
        <v>0</v>
      </c>
      <c r="G325" s="33">
        <v>0</v>
      </c>
      <c r="H325" s="33">
        <v>0</v>
      </c>
      <c r="I325" s="59">
        <f t="shared" si="147"/>
        <v>0</v>
      </c>
      <c r="J325" s="54">
        <f t="shared" si="148"/>
        <v>600000</v>
      </c>
      <c r="K325" s="55">
        <f t="shared" si="149"/>
        <v>0</v>
      </c>
      <c r="L325" s="5"/>
    </row>
    <row r="326" spans="1:12" x14ac:dyDescent="0.25">
      <c r="A326" s="31" t="s">
        <v>217</v>
      </c>
      <c r="B326" s="32" t="s">
        <v>55</v>
      </c>
      <c r="C326" s="33">
        <f>C327</f>
        <v>2960000</v>
      </c>
      <c r="D326" s="33">
        <f>D327</f>
        <v>2960000</v>
      </c>
      <c r="E326" s="33">
        <f>E327</f>
        <v>2960000</v>
      </c>
      <c r="F326" s="33">
        <f t="shared" ref="F326:H326" si="184">F327</f>
        <v>0</v>
      </c>
      <c r="G326" s="33">
        <f t="shared" si="184"/>
        <v>0</v>
      </c>
      <c r="H326" s="33">
        <f t="shared" si="184"/>
        <v>0</v>
      </c>
      <c r="I326" s="59">
        <f t="shared" si="147"/>
        <v>0</v>
      </c>
      <c r="J326" s="33">
        <f t="shared" si="148"/>
        <v>2960000</v>
      </c>
      <c r="K326" s="55">
        <f t="shared" si="149"/>
        <v>0</v>
      </c>
      <c r="L326" s="5"/>
    </row>
    <row r="327" spans="1:12" x14ac:dyDescent="0.25">
      <c r="A327" s="31" t="s">
        <v>0</v>
      </c>
      <c r="B327" s="32" t="s">
        <v>244</v>
      </c>
      <c r="C327" s="33">
        <f>C328+C330</f>
        <v>2960000</v>
      </c>
      <c r="D327" s="33">
        <f>D328+D330</f>
        <v>2960000</v>
      </c>
      <c r="E327" s="33">
        <f>E328+E330</f>
        <v>2960000</v>
      </c>
      <c r="F327" s="33">
        <f t="shared" ref="F327:H327" si="185">F328+F330</f>
        <v>0</v>
      </c>
      <c r="G327" s="33">
        <f t="shared" si="185"/>
        <v>0</v>
      </c>
      <c r="H327" s="33">
        <f t="shared" si="185"/>
        <v>0</v>
      </c>
      <c r="I327" s="59">
        <f t="shared" si="147"/>
        <v>0</v>
      </c>
      <c r="J327" s="33">
        <f t="shared" si="148"/>
        <v>2960000</v>
      </c>
      <c r="K327" s="55">
        <f t="shared" si="149"/>
        <v>0</v>
      </c>
      <c r="L327" s="5"/>
    </row>
    <row r="328" spans="1:12" x14ac:dyDescent="0.25">
      <c r="A328" s="31">
        <v>521211</v>
      </c>
      <c r="B328" s="32" t="s">
        <v>1</v>
      </c>
      <c r="C328" s="33">
        <f>C329</f>
        <v>1200000</v>
      </c>
      <c r="D328" s="33">
        <f>D329</f>
        <v>1200000</v>
      </c>
      <c r="E328" s="33">
        <f>E329</f>
        <v>1200000</v>
      </c>
      <c r="F328" s="33">
        <f t="shared" ref="F328:H328" si="186">F329</f>
        <v>0</v>
      </c>
      <c r="G328" s="33">
        <f t="shared" si="186"/>
        <v>0</v>
      </c>
      <c r="H328" s="33">
        <f t="shared" si="186"/>
        <v>0</v>
      </c>
      <c r="I328" s="59">
        <f t="shared" ref="I328:I391" si="187">SUM(F328:H328)</f>
        <v>0</v>
      </c>
      <c r="J328" s="33">
        <f t="shared" ref="J328:J391" si="188">C328-I328</f>
        <v>1200000</v>
      </c>
      <c r="K328" s="55">
        <f t="shared" ref="K328:K391" si="189">I328/C328</f>
        <v>0</v>
      </c>
      <c r="L328" s="5"/>
    </row>
    <row r="329" spans="1:12" x14ac:dyDescent="0.25">
      <c r="A329" s="31"/>
      <c r="B329" s="32" t="s">
        <v>507</v>
      </c>
      <c r="C329" s="33">
        <v>1200000</v>
      </c>
      <c r="D329" s="33">
        <v>1200000</v>
      </c>
      <c r="E329" s="33">
        <v>1200000</v>
      </c>
      <c r="F329" s="1">
        <f>JAN!G329</f>
        <v>0</v>
      </c>
      <c r="G329" s="33">
        <v>0</v>
      </c>
      <c r="H329" s="33">
        <v>0</v>
      </c>
      <c r="I329" s="59">
        <f t="shared" si="187"/>
        <v>0</v>
      </c>
      <c r="J329" s="54">
        <f t="shared" si="188"/>
        <v>1200000</v>
      </c>
      <c r="K329" s="55">
        <f t="shared" si="189"/>
        <v>0</v>
      </c>
      <c r="L329" s="5"/>
    </row>
    <row r="330" spans="1:12" x14ac:dyDescent="0.25">
      <c r="A330" s="31">
        <v>524113</v>
      </c>
      <c r="B330" s="32" t="s">
        <v>38</v>
      </c>
      <c r="C330" s="33">
        <f>C331</f>
        <v>1760000</v>
      </c>
      <c r="D330" s="33">
        <f>D331</f>
        <v>1760000</v>
      </c>
      <c r="E330" s="33">
        <f>E331</f>
        <v>1760000</v>
      </c>
      <c r="F330" s="33">
        <f t="shared" ref="F330:H330" si="190">F331</f>
        <v>0</v>
      </c>
      <c r="G330" s="33">
        <f t="shared" si="190"/>
        <v>0</v>
      </c>
      <c r="H330" s="33">
        <f t="shared" si="190"/>
        <v>0</v>
      </c>
      <c r="I330" s="59">
        <f t="shared" si="187"/>
        <v>0</v>
      </c>
      <c r="J330" s="33">
        <f t="shared" si="188"/>
        <v>1760000</v>
      </c>
      <c r="K330" s="55">
        <f t="shared" si="189"/>
        <v>0</v>
      </c>
      <c r="L330" s="5"/>
    </row>
    <row r="331" spans="1:12" x14ac:dyDescent="0.25">
      <c r="A331" s="31"/>
      <c r="B331" s="32" t="s">
        <v>461</v>
      </c>
      <c r="C331" s="33">
        <v>1760000</v>
      </c>
      <c r="D331" s="33">
        <v>1760000</v>
      </c>
      <c r="E331" s="33">
        <v>1760000</v>
      </c>
      <c r="F331" s="1">
        <f>JAN!G331</f>
        <v>0</v>
      </c>
      <c r="G331" s="33">
        <v>0</v>
      </c>
      <c r="H331" s="33">
        <v>0</v>
      </c>
      <c r="I331" s="59">
        <f t="shared" si="187"/>
        <v>0</v>
      </c>
      <c r="J331" s="54">
        <f t="shared" si="188"/>
        <v>1760000</v>
      </c>
      <c r="K331" s="55">
        <f t="shared" si="189"/>
        <v>0</v>
      </c>
      <c r="L331" s="5"/>
    </row>
    <row r="332" spans="1:12" x14ac:dyDescent="0.25">
      <c r="A332" s="31" t="s">
        <v>227</v>
      </c>
      <c r="B332" s="32" t="s">
        <v>56</v>
      </c>
      <c r="C332" s="33">
        <f t="shared" ref="C332:E334" si="191">C333</f>
        <v>200000</v>
      </c>
      <c r="D332" s="33">
        <f t="shared" si="191"/>
        <v>200000</v>
      </c>
      <c r="E332" s="33">
        <f t="shared" si="191"/>
        <v>200000</v>
      </c>
      <c r="F332" s="33">
        <f t="shared" ref="F332:H334" si="192">F333</f>
        <v>0</v>
      </c>
      <c r="G332" s="33">
        <f t="shared" si="192"/>
        <v>0</v>
      </c>
      <c r="H332" s="33">
        <f t="shared" si="192"/>
        <v>0</v>
      </c>
      <c r="I332" s="59">
        <f t="shared" si="187"/>
        <v>0</v>
      </c>
      <c r="J332" s="33">
        <f t="shared" si="188"/>
        <v>200000</v>
      </c>
      <c r="K332" s="55">
        <f t="shared" si="189"/>
        <v>0</v>
      </c>
      <c r="L332" s="5"/>
    </row>
    <row r="333" spans="1:12" x14ac:dyDescent="0.25">
      <c r="A333" s="31" t="s">
        <v>0</v>
      </c>
      <c r="B333" s="32" t="s">
        <v>244</v>
      </c>
      <c r="C333" s="33">
        <f t="shared" si="191"/>
        <v>200000</v>
      </c>
      <c r="D333" s="33">
        <f t="shared" si="191"/>
        <v>200000</v>
      </c>
      <c r="E333" s="33">
        <f t="shared" si="191"/>
        <v>200000</v>
      </c>
      <c r="F333" s="33">
        <f t="shared" si="192"/>
        <v>0</v>
      </c>
      <c r="G333" s="33">
        <f t="shared" si="192"/>
        <v>0</v>
      </c>
      <c r="H333" s="33">
        <f t="shared" si="192"/>
        <v>0</v>
      </c>
      <c r="I333" s="59">
        <f t="shared" si="187"/>
        <v>0</v>
      </c>
      <c r="J333" s="33">
        <f t="shared" si="188"/>
        <v>200000</v>
      </c>
      <c r="K333" s="55">
        <f t="shared" si="189"/>
        <v>0</v>
      </c>
      <c r="L333" s="5"/>
    </row>
    <row r="334" spans="1:12" x14ac:dyDescent="0.25">
      <c r="A334" s="31">
        <v>521211</v>
      </c>
      <c r="B334" s="32" t="s">
        <v>1</v>
      </c>
      <c r="C334" s="33">
        <f t="shared" si="191"/>
        <v>200000</v>
      </c>
      <c r="D334" s="33">
        <f t="shared" si="191"/>
        <v>200000</v>
      </c>
      <c r="E334" s="33">
        <f t="shared" si="191"/>
        <v>200000</v>
      </c>
      <c r="F334" s="33">
        <f t="shared" si="192"/>
        <v>0</v>
      </c>
      <c r="G334" s="33">
        <f t="shared" si="192"/>
        <v>0</v>
      </c>
      <c r="H334" s="33">
        <f t="shared" si="192"/>
        <v>0</v>
      </c>
      <c r="I334" s="59">
        <f t="shared" si="187"/>
        <v>0</v>
      </c>
      <c r="J334" s="33">
        <f t="shared" si="188"/>
        <v>200000</v>
      </c>
      <c r="K334" s="55">
        <f t="shared" si="189"/>
        <v>0</v>
      </c>
      <c r="L334" s="5"/>
    </row>
    <row r="335" spans="1:12" x14ac:dyDescent="0.25">
      <c r="A335" s="31"/>
      <c r="B335" s="32" t="s">
        <v>336</v>
      </c>
      <c r="C335" s="33">
        <v>200000</v>
      </c>
      <c r="D335" s="33">
        <v>200000</v>
      </c>
      <c r="E335" s="33">
        <v>200000</v>
      </c>
      <c r="F335" s="1">
        <f>JAN!G335</f>
        <v>0</v>
      </c>
      <c r="G335" s="33">
        <v>0</v>
      </c>
      <c r="H335" s="33">
        <v>0</v>
      </c>
      <c r="I335" s="59">
        <f t="shared" si="187"/>
        <v>0</v>
      </c>
      <c r="J335" s="54">
        <f t="shared" si="188"/>
        <v>200000</v>
      </c>
      <c r="K335" s="55">
        <f t="shared" si="189"/>
        <v>0</v>
      </c>
      <c r="L335" s="5"/>
    </row>
    <row r="336" spans="1:12" s="7" customFormat="1" x14ac:dyDescent="0.25">
      <c r="A336" s="31" t="s">
        <v>185</v>
      </c>
      <c r="B336" s="32" t="s">
        <v>57</v>
      </c>
      <c r="C336" s="33">
        <f>C337+C346+C352</f>
        <v>7640000</v>
      </c>
      <c r="D336" s="33">
        <f>D337+D346+D352</f>
        <v>7640000</v>
      </c>
      <c r="E336" s="33">
        <f>E337+E346+E352</f>
        <v>7640000</v>
      </c>
      <c r="F336" s="33">
        <f t="shared" ref="F336:H336" si="193">F337+F346+F352</f>
        <v>0</v>
      </c>
      <c r="G336" s="33">
        <f t="shared" si="193"/>
        <v>0</v>
      </c>
      <c r="H336" s="33">
        <f t="shared" si="193"/>
        <v>0</v>
      </c>
      <c r="I336" s="59">
        <f t="shared" si="187"/>
        <v>0</v>
      </c>
      <c r="J336" s="33">
        <f t="shared" si="188"/>
        <v>7640000</v>
      </c>
      <c r="K336" s="55">
        <f t="shared" si="189"/>
        <v>0</v>
      </c>
      <c r="L336" s="5"/>
    </row>
    <row r="337" spans="1:12" x14ac:dyDescent="0.25">
      <c r="A337" s="31" t="s">
        <v>216</v>
      </c>
      <c r="B337" s="32" t="s">
        <v>58</v>
      </c>
      <c r="C337" s="33">
        <f>C338+C341</f>
        <v>3400000</v>
      </c>
      <c r="D337" s="33">
        <f>D338+D341</f>
        <v>3400000</v>
      </c>
      <c r="E337" s="33">
        <f>E338+E341</f>
        <v>3400000</v>
      </c>
      <c r="F337" s="33">
        <f t="shared" ref="F337:H337" si="194">F338+F341</f>
        <v>0</v>
      </c>
      <c r="G337" s="33">
        <f t="shared" si="194"/>
        <v>0</v>
      </c>
      <c r="H337" s="33">
        <f t="shared" si="194"/>
        <v>0</v>
      </c>
      <c r="I337" s="59">
        <f t="shared" si="187"/>
        <v>0</v>
      </c>
      <c r="J337" s="33">
        <f t="shared" si="188"/>
        <v>3400000</v>
      </c>
      <c r="K337" s="55">
        <f t="shared" si="189"/>
        <v>0</v>
      </c>
      <c r="L337" s="5"/>
    </row>
    <row r="338" spans="1:12" x14ac:dyDescent="0.25">
      <c r="A338" s="31" t="s">
        <v>0</v>
      </c>
      <c r="B338" s="32" t="s">
        <v>31</v>
      </c>
      <c r="C338" s="33">
        <f t="shared" ref="C338:E339" si="195">C339</f>
        <v>720000</v>
      </c>
      <c r="D338" s="33">
        <f t="shared" si="195"/>
        <v>720000</v>
      </c>
      <c r="E338" s="33">
        <f t="shared" si="195"/>
        <v>720000</v>
      </c>
      <c r="F338" s="33">
        <f t="shared" ref="F338:H339" si="196">F339</f>
        <v>0</v>
      </c>
      <c r="G338" s="33">
        <f t="shared" si="196"/>
        <v>0</v>
      </c>
      <c r="H338" s="33">
        <f t="shared" si="196"/>
        <v>0</v>
      </c>
      <c r="I338" s="59">
        <f t="shared" si="187"/>
        <v>0</v>
      </c>
      <c r="J338" s="33">
        <f t="shared" si="188"/>
        <v>720000</v>
      </c>
      <c r="K338" s="55">
        <f t="shared" si="189"/>
        <v>0</v>
      </c>
      <c r="L338" s="5"/>
    </row>
    <row r="339" spans="1:12" s="7" customFormat="1" x14ac:dyDescent="0.25">
      <c r="A339" s="31">
        <v>521211</v>
      </c>
      <c r="B339" s="32" t="s">
        <v>1</v>
      </c>
      <c r="C339" s="33">
        <f t="shared" si="195"/>
        <v>720000</v>
      </c>
      <c r="D339" s="33">
        <f t="shared" si="195"/>
        <v>720000</v>
      </c>
      <c r="E339" s="33">
        <f t="shared" si="195"/>
        <v>720000</v>
      </c>
      <c r="F339" s="33">
        <f t="shared" si="196"/>
        <v>0</v>
      </c>
      <c r="G339" s="33">
        <f t="shared" si="196"/>
        <v>0</v>
      </c>
      <c r="H339" s="33">
        <f t="shared" si="196"/>
        <v>0</v>
      </c>
      <c r="I339" s="59">
        <f t="shared" si="187"/>
        <v>0</v>
      </c>
      <c r="J339" s="33">
        <f t="shared" si="188"/>
        <v>720000</v>
      </c>
      <c r="K339" s="55">
        <f t="shared" si="189"/>
        <v>0</v>
      </c>
      <c r="L339" s="16"/>
    </row>
    <row r="340" spans="1:12" s="7" customFormat="1" x14ac:dyDescent="0.25">
      <c r="A340" s="31"/>
      <c r="B340" s="32" t="s">
        <v>339</v>
      </c>
      <c r="C340" s="33">
        <v>720000</v>
      </c>
      <c r="D340" s="33">
        <v>720000</v>
      </c>
      <c r="E340" s="33">
        <v>720000</v>
      </c>
      <c r="F340" s="1">
        <f>JAN!G340</f>
        <v>0</v>
      </c>
      <c r="G340" s="33">
        <v>0</v>
      </c>
      <c r="H340" s="33">
        <v>0</v>
      </c>
      <c r="I340" s="59">
        <f t="shared" si="187"/>
        <v>0</v>
      </c>
      <c r="J340" s="54">
        <f t="shared" si="188"/>
        <v>720000</v>
      </c>
      <c r="K340" s="55">
        <f t="shared" si="189"/>
        <v>0</v>
      </c>
      <c r="L340" s="5"/>
    </row>
    <row r="341" spans="1:12" x14ac:dyDescent="0.25">
      <c r="A341" s="31" t="s">
        <v>11</v>
      </c>
      <c r="B341" s="32" t="s">
        <v>32</v>
      </c>
      <c r="C341" s="33">
        <f>C342+C344</f>
        <v>2680000</v>
      </c>
      <c r="D341" s="33">
        <f>D342+D344</f>
        <v>2680000</v>
      </c>
      <c r="E341" s="33">
        <f>E342+E344</f>
        <v>2680000</v>
      </c>
      <c r="F341" s="33">
        <f t="shared" ref="F341:H341" si="197">F342+F344</f>
        <v>0</v>
      </c>
      <c r="G341" s="33">
        <f t="shared" si="197"/>
        <v>0</v>
      </c>
      <c r="H341" s="33">
        <f t="shared" si="197"/>
        <v>0</v>
      </c>
      <c r="I341" s="59">
        <f t="shared" si="187"/>
        <v>0</v>
      </c>
      <c r="J341" s="33">
        <f t="shared" si="188"/>
        <v>2680000</v>
      </c>
      <c r="K341" s="55">
        <f t="shared" si="189"/>
        <v>0</v>
      </c>
      <c r="L341" s="5"/>
    </row>
    <row r="342" spans="1:12" x14ac:dyDescent="0.25">
      <c r="A342" s="31">
        <v>521211</v>
      </c>
      <c r="B342" s="32" t="s">
        <v>1</v>
      </c>
      <c r="C342" s="33">
        <f>C343</f>
        <v>480000</v>
      </c>
      <c r="D342" s="33">
        <f>D343</f>
        <v>480000</v>
      </c>
      <c r="E342" s="33">
        <f>E343</f>
        <v>480000</v>
      </c>
      <c r="F342" s="33">
        <f t="shared" ref="F342:H342" si="198">F343</f>
        <v>0</v>
      </c>
      <c r="G342" s="33">
        <f t="shared" si="198"/>
        <v>0</v>
      </c>
      <c r="H342" s="33">
        <f t="shared" si="198"/>
        <v>0</v>
      </c>
      <c r="I342" s="59">
        <f t="shared" si="187"/>
        <v>0</v>
      </c>
      <c r="J342" s="33">
        <f t="shared" si="188"/>
        <v>480000</v>
      </c>
      <c r="K342" s="55">
        <f t="shared" si="189"/>
        <v>0</v>
      </c>
      <c r="L342" s="5"/>
    </row>
    <row r="343" spans="1:12" x14ac:dyDescent="0.25">
      <c r="A343" s="31"/>
      <c r="B343" s="32" t="s">
        <v>281</v>
      </c>
      <c r="C343" s="33">
        <v>480000</v>
      </c>
      <c r="D343" s="33">
        <v>480000</v>
      </c>
      <c r="E343" s="33">
        <v>480000</v>
      </c>
      <c r="F343" s="1">
        <f>JAN!G343</f>
        <v>0</v>
      </c>
      <c r="G343" s="33">
        <v>0</v>
      </c>
      <c r="H343" s="33">
        <v>0</v>
      </c>
      <c r="I343" s="59">
        <f t="shared" si="187"/>
        <v>0</v>
      </c>
      <c r="J343" s="54">
        <f t="shared" si="188"/>
        <v>480000</v>
      </c>
      <c r="K343" s="55">
        <f t="shared" si="189"/>
        <v>0</v>
      </c>
    </row>
    <row r="344" spans="1:12" s="7" customFormat="1" x14ac:dyDescent="0.25">
      <c r="A344" s="31">
        <v>524113</v>
      </c>
      <c r="B344" s="32" t="s">
        <v>38</v>
      </c>
      <c r="C344" s="33">
        <f>C345</f>
        <v>2200000</v>
      </c>
      <c r="D344" s="33">
        <f>D345</f>
        <v>2200000</v>
      </c>
      <c r="E344" s="33">
        <f>E345</f>
        <v>2200000</v>
      </c>
      <c r="F344" s="33">
        <f t="shared" ref="F344:H344" si="199">F345</f>
        <v>0</v>
      </c>
      <c r="G344" s="33">
        <f t="shared" si="199"/>
        <v>0</v>
      </c>
      <c r="H344" s="33">
        <f t="shared" si="199"/>
        <v>0</v>
      </c>
      <c r="I344" s="59">
        <f t="shared" si="187"/>
        <v>0</v>
      </c>
      <c r="J344" s="33">
        <f t="shared" si="188"/>
        <v>2200000</v>
      </c>
      <c r="K344" s="55">
        <f t="shared" si="189"/>
        <v>0</v>
      </c>
      <c r="L344" s="5"/>
    </row>
    <row r="345" spans="1:12" x14ac:dyDescent="0.25">
      <c r="A345" s="31"/>
      <c r="B345" s="32" t="s">
        <v>479</v>
      </c>
      <c r="C345" s="33">
        <v>2200000</v>
      </c>
      <c r="D345" s="33">
        <v>2200000</v>
      </c>
      <c r="E345" s="33">
        <v>2200000</v>
      </c>
      <c r="F345" s="1">
        <f>JAN!G345</f>
        <v>0</v>
      </c>
      <c r="G345" s="33">
        <v>0</v>
      </c>
      <c r="H345" s="33">
        <v>0</v>
      </c>
      <c r="I345" s="59">
        <f t="shared" si="187"/>
        <v>0</v>
      </c>
      <c r="J345" s="54">
        <f t="shared" si="188"/>
        <v>2200000</v>
      </c>
      <c r="K345" s="55">
        <f t="shared" si="189"/>
        <v>0</v>
      </c>
      <c r="L345" s="5"/>
    </row>
    <row r="346" spans="1:12" s="7" customFormat="1" x14ac:dyDescent="0.25">
      <c r="A346" s="31" t="s">
        <v>217</v>
      </c>
      <c r="B346" s="32" t="s">
        <v>59</v>
      </c>
      <c r="C346" s="33">
        <f>C347</f>
        <v>3920000</v>
      </c>
      <c r="D346" s="33">
        <f>D347</f>
        <v>3920000</v>
      </c>
      <c r="E346" s="33">
        <f>E347</f>
        <v>3920000</v>
      </c>
      <c r="F346" s="33">
        <f t="shared" ref="F346:H346" si="200">F347</f>
        <v>0</v>
      </c>
      <c r="G346" s="33">
        <f t="shared" si="200"/>
        <v>0</v>
      </c>
      <c r="H346" s="33">
        <f t="shared" si="200"/>
        <v>0</v>
      </c>
      <c r="I346" s="59">
        <f t="shared" si="187"/>
        <v>0</v>
      </c>
      <c r="J346" s="33">
        <f t="shared" si="188"/>
        <v>3920000</v>
      </c>
      <c r="K346" s="55">
        <f t="shared" si="189"/>
        <v>0</v>
      </c>
      <c r="L346" s="5"/>
    </row>
    <row r="347" spans="1:12" x14ac:dyDescent="0.25">
      <c r="A347" s="31" t="s">
        <v>0</v>
      </c>
      <c r="B347" s="32" t="s">
        <v>244</v>
      </c>
      <c r="C347" s="33">
        <f>C348+C350</f>
        <v>3920000</v>
      </c>
      <c r="D347" s="33">
        <f>D348+D350</f>
        <v>3920000</v>
      </c>
      <c r="E347" s="33">
        <f>E348+E350</f>
        <v>3920000</v>
      </c>
      <c r="F347" s="33">
        <f t="shared" ref="F347:H347" si="201">F348+F350</f>
        <v>0</v>
      </c>
      <c r="G347" s="33">
        <f t="shared" si="201"/>
        <v>0</v>
      </c>
      <c r="H347" s="33">
        <f t="shared" si="201"/>
        <v>0</v>
      </c>
      <c r="I347" s="59">
        <f t="shared" si="187"/>
        <v>0</v>
      </c>
      <c r="J347" s="33">
        <f t="shared" si="188"/>
        <v>3920000</v>
      </c>
      <c r="K347" s="55">
        <f t="shared" si="189"/>
        <v>0</v>
      </c>
      <c r="L347" s="5"/>
    </row>
    <row r="348" spans="1:12" x14ac:dyDescent="0.25">
      <c r="A348" s="31">
        <v>521211</v>
      </c>
      <c r="B348" s="32" t="s">
        <v>1</v>
      </c>
      <c r="C348" s="33">
        <f>C349</f>
        <v>840000</v>
      </c>
      <c r="D348" s="33">
        <f>D349</f>
        <v>840000</v>
      </c>
      <c r="E348" s="33">
        <f>E349</f>
        <v>840000</v>
      </c>
      <c r="F348" s="33">
        <f t="shared" ref="F348:H348" si="202">F349</f>
        <v>0</v>
      </c>
      <c r="G348" s="33">
        <f t="shared" si="202"/>
        <v>0</v>
      </c>
      <c r="H348" s="33">
        <f t="shared" si="202"/>
        <v>0</v>
      </c>
      <c r="I348" s="59">
        <f t="shared" si="187"/>
        <v>0</v>
      </c>
      <c r="J348" s="33">
        <f t="shared" si="188"/>
        <v>840000</v>
      </c>
      <c r="K348" s="55">
        <f t="shared" si="189"/>
        <v>0</v>
      </c>
      <c r="L348" s="5"/>
    </row>
    <row r="349" spans="1:12" s="7" customFormat="1" x14ac:dyDescent="0.25">
      <c r="A349" s="31"/>
      <c r="B349" s="32" t="s">
        <v>491</v>
      </c>
      <c r="C349" s="33">
        <v>840000</v>
      </c>
      <c r="D349" s="33">
        <v>840000</v>
      </c>
      <c r="E349" s="33">
        <v>840000</v>
      </c>
      <c r="F349" s="1">
        <f>JAN!G349</f>
        <v>0</v>
      </c>
      <c r="G349" s="33">
        <v>0</v>
      </c>
      <c r="H349" s="33">
        <v>0</v>
      </c>
      <c r="I349" s="59">
        <f t="shared" si="187"/>
        <v>0</v>
      </c>
      <c r="J349" s="54">
        <f t="shared" si="188"/>
        <v>840000</v>
      </c>
      <c r="K349" s="55">
        <f t="shared" si="189"/>
        <v>0</v>
      </c>
      <c r="L349" s="5"/>
    </row>
    <row r="350" spans="1:12" s="7" customFormat="1" x14ac:dyDescent="0.25">
      <c r="A350" s="31">
        <v>524113</v>
      </c>
      <c r="B350" s="32" t="s">
        <v>38</v>
      </c>
      <c r="C350" s="33">
        <f>C351</f>
        <v>3080000</v>
      </c>
      <c r="D350" s="33">
        <f>D351</f>
        <v>3080000</v>
      </c>
      <c r="E350" s="33">
        <f>E351</f>
        <v>3080000</v>
      </c>
      <c r="F350" s="33">
        <f t="shared" ref="F350:H350" si="203">F351</f>
        <v>0</v>
      </c>
      <c r="G350" s="33">
        <f t="shared" si="203"/>
        <v>0</v>
      </c>
      <c r="H350" s="33">
        <f t="shared" si="203"/>
        <v>0</v>
      </c>
      <c r="I350" s="59">
        <f t="shared" si="187"/>
        <v>0</v>
      </c>
      <c r="J350" s="33">
        <f t="shared" si="188"/>
        <v>3080000</v>
      </c>
      <c r="K350" s="55">
        <f t="shared" si="189"/>
        <v>0</v>
      </c>
      <c r="L350" s="5"/>
    </row>
    <row r="351" spans="1:12" x14ac:dyDescent="0.25">
      <c r="A351" s="31"/>
      <c r="B351" s="32" t="s">
        <v>492</v>
      </c>
      <c r="C351" s="33">
        <v>3080000</v>
      </c>
      <c r="D351" s="33">
        <v>3080000</v>
      </c>
      <c r="E351" s="33">
        <v>3080000</v>
      </c>
      <c r="F351" s="1">
        <f>JAN!G351</f>
        <v>0</v>
      </c>
      <c r="G351" s="33">
        <v>0</v>
      </c>
      <c r="H351" s="33">
        <v>0</v>
      </c>
      <c r="I351" s="59">
        <f t="shared" si="187"/>
        <v>0</v>
      </c>
      <c r="J351" s="54">
        <f t="shared" si="188"/>
        <v>3080000</v>
      </c>
      <c r="K351" s="55">
        <f t="shared" si="189"/>
        <v>0</v>
      </c>
      <c r="L351" s="5"/>
    </row>
    <row r="352" spans="1:12" x14ac:dyDescent="0.25">
      <c r="A352" s="31" t="s">
        <v>227</v>
      </c>
      <c r="B352" s="32" t="s">
        <v>60</v>
      </c>
      <c r="C352" s="33">
        <f t="shared" ref="C352:E354" si="204">C353</f>
        <v>320000</v>
      </c>
      <c r="D352" s="33">
        <f t="shared" si="204"/>
        <v>320000</v>
      </c>
      <c r="E352" s="33">
        <f t="shared" si="204"/>
        <v>320000</v>
      </c>
      <c r="F352" s="33">
        <f t="shared" ref="F352:H354" si="205">F353</f>
        <v>0</v>
      </c>
      <c r="G352" s="33">
        <f t="shared" si="205"/>
        <v>0</v>
      </c>
      <c r="H352" s="33">
        <f t="shared" si="205"/>
        <v>0</v>
      </c>
      <c r="I352" s="59">
        <f t="shared" si="187"/>
        <v>0</v>
      </c>
      <c r="J352" s="33">
        <f t="shared" si="188"/>
        <v>320000</v>
      </c>
      <c r="K352" s="55">
        <f t="shared" si="189"/>
        <v>0</v>
      </c>
      <c r="L352" s="5"/>
    </row>
    <row r="353" spans="1:12" s="7" customFormat="1" x14ac:dyDescent="0.25">
      <c r="A353" s="31" t="s">
        <v>0</v>
      </c>
      <c r="B353" s="32" t="s">
        <v>244</v>
      </c>
      <c r="C353" s="33">
        <f t="shared" si="204"/>
        <v>320000</v>
      </c>
      <c r="D353" s="33">
        <f t="shared" si="204"/>
        <v>320000</v>
      </c>
      <c r="E353" s="33">
        <f t="shared" si="204"/>
        <v>320000</v>
      </c>
      <c r="F353" s="33">
        <f t="shared" si="205"/>
        <v>0</v>
      </c>
      <c r="G353" s="33">
        <f t="shared" si="205"/>
        <v>0</v>
      </c>
      <c r="H353" s="33">
        <f t="shared" si="205"/>
        <v>0</v>
      </c>
      <c r="I353" s="59">
        <f t="shared" si="187"/>
        <v>0</v>
      </c>
      <c r="J353" s="33">
        <f t="shared" si="188"/>
        <v>320000</v>
      </c>
      <c r="K353" s="55">
        <f t="shared" si="189"/>
        <v>0</v>
      </c>
      <c r="L353" s="5"/>
    </row>
    <row r="354" spans="1:12" x14ac:dyDescent="0.25">
      <c r="A354" s="31">
        <v>521211</v>
      </c>
      <c r="B354" s="32" t="s">
        <v>1</v>
      </c>
      <c r="C354" s="33">
        <f t="shared" si="204"/>
        <v>320000</v>
      </c>
      <c r="D354" s="33">
        <f t="shared" si="204"/>
        <v>320000</v>
      </c>
      <c r="E354" s="33">
        <f t="shared" si="204"/>
        <v>320000</v>
      </c>
      <c r="F354" s="33">
        <f t="shared" si="205"/>
        <v>0</v>
      </c>
      <c r="G354" s="33">
        <f t="shared" si="205"/>
        <v>0</v>
      </c>
      <c r="H354" s="33">
        <f t="shared" si="205"/>
        <v>0</v>
      </c>
      <c r="I354" s="59">
        <f t="shared" si="187"/>
        <v>0</v>
      </c>
      <c r="J354" s="33">
        <f t="shared" si="188"/>
        <v>320000</v>
      </c>
      <c r="K354" s="55">
        <f t="shared" si="189"/>
        <v>0</v>
      </c>
      <c r="L354" s="5"/>
    </row>
    <row r="355" spans="1:12" x14ac:dyDescent="0.25">
      <c r="A355" s="31"/>
      <c r="B355" s="32" t="s">
        <v>281</v>
      </c>
      <c r="C355" s="33">
        <v>320000</v>
      </c>
      <c r="D355" s="33">
        <v>320000</v>
      </c>
      <c r="E355" s="33">
        <v>320000</v>
      </c>
      <c r="F355" s="1">
        <f>JAN!G355</f>
        <v>0</v>
      </c>
      <c r="G355" s="33">
        <v>0</v>
      </c>
      <c r="H355" s="33">
        <v>0</v>
      </c>
      <c r="I355" s="59">
        <f t="shared" si="187"/>
        <v>0</v>
      </c>
      <c r="J355" s="54">
        <f t="shared" si="188"/>
        <v>320000</v>
      </c>
      <c r="K355" s="55">
        <f t="shared" si="189"/>
        <v>0</v>
      </c>
      <c r="L355" s="5"/>
    </row>
    <row r="356" spans="1:12" x14ac:dyDescent="0.25">
      <c r="A356" s="31" t="s">
        <v>184</v>
      </c>
      <c r="B356" s="32" t="s">
        <v>61</v>
      </c>
      <c r="C356" s="33">
        <f>C357+C362+C366</f>
        <v>54288000</v>
      </c>
      <c r="D356" s="33">
        <f>D357+D362+D366</f>
        <v>54288000</v>
      </c>
      <c r="E356" s="33">
        <f>E357+E362+E366</f>
        <v>54288000</v>
      </c>
      <c r="F356" s="33">
        <f t="shared" ref="F356:H356" si="206">F357+F362+F366</f>
        <v>0</v>
      </c>
      <c r="G356" s="33">
        <f t="shared" si="206"/>
        <v>0</v>
      </c>
      <c r="H356" s="33">
        <f t="shared" si="206"/>
        <v>0</v>
      </c>
      <c r="I356" s="59">
        <f t="shared" si="187"/>
        <v>0</v>
      </c>
      <c r="J356" s="33">
        <f t="shared" si="188"/>
        <v>54288000</v>
      </c>
      <c r="K356" s="55">
        <f t="shared" si="189"/>
        <v>0</v>
      </c>
      <c r="L356" s="5"/>
    </row>
    <row r="357" spans="1:12" x14ac:dyDescent="0.25">
      <c r="A357" s="31" t="s">
        <v>216</v>
      </c>
      <c r="B357" s="32" t="s">
        <v>62</v>
      </c>
      <c r="C357" s="33">
        <f t="shared" ref="C357:E358" si="207">C358</f>
        <v>13108000</v>
      </c>
      <c r="D357" s="33">
        <f t="shared" si="207"/>
        <v>13108000</v>
      </c>
      <c r="E357" s="33">
        <f t="shared" si="207"/>
        <v>13108000</v>
      </c>
      <c r="F357" s="33">
        <f t="shared" ref="F357:H358" si="208">F358</f>
        <v>0</v>
      </c>
      <c r="G357" s="33">
        <f t="shared" si="208"/>
        <v>0</v>
      </c>
      <c r="H357" s="33">
        <f t="shared" si="208"/>
        <v>0</v>
      </c>
      <c r="I357" s="59">
        <f t="shared" si="187"/>
        <v>0</v>
      </c>
      <c r="J357" s="33">
        <f t="shared" si="188"/>
        <v>13108000</v>
      </c>
      <c r="K357" s="55">
        <f t="shared" si="189"/>
        <v>0</v>
      </c>
      <c r="L357" s="5"/>
    </row>
    <row r="358" spans="1:12" x14ac:dyDescent="0.25">
      <c r="A358" s="31" t="s">
        <v>0</v>
      </c>
      <c r="B358" s="32" t="s">
        <v>31</v>
      </c>
      <c r="C358" s="33">
        <f t="shared" si="207"/>
        <v>13108000</v>
      </c>
      <c r="D358" s="33">
        <f t="shared" si="207"/>
        <v>13108000</v>
      </c>
      <c r="E358" s="33">
        <f t="shared" si="207"/>
        <v>13108000</v>
      </c>
      <c r="F358" s="33">
        <f t="shared" si="208"/>
        <v>0</v>
      </c>
      <c r="G358" s="33">
        <f t="shared" si="208"/>
        <v>0</v>
      </c>
      <c r="H358" s="33">
        <f t="shared" si="208"/>
        <v>0</v>
      </c>
      <c r="I358" s="59">
        <f t="shared" si="187"/>
        <v>0</v>
      </c>
      <c r="J358" s="33">
        <f t="shared" si="188"/>
        <v>13108000</v>
      </c>
      <c r="K358" s="55">
        <f t="shared" si="189"/>
        <v>0</v>
      </c>
      <c r="L358" s="5"/>
    </row>
    <row r="359" spans="1:12" s="7" customFormat="1" x14ac:dyDescent="0.25">
      <c r="A359" s="31">
        <v>521211</v>
      </c>
      <c r="B359" s="32" t="s">
        <v>1</v>
      </c>
      <c r="C359" s="33">
        <f>SUM(C360:C361)</f>
        <v>13108000</v>
      </c>
      <c r="D359" s="33">
        <f>SUM(D360:D361)</f>
        <v>13108000</v>
      </c>
      <c r="E359" s="33">
        <f>SUM(E360:E361)</f>
        <v>13108000</v>
      </c>
      <c r="F359" s="33">
        <f t="shared" ref="F359:H359" si="209">SUM(F360:F361)</f>
        <v>0</v>
      </c>
      <c r="G359" s="33">
        <f t="shared" si="209"/>
        <v>0</v>
      </c>
      <c r="H359" s="33">
        <f t="shared" si="209"/>
        <v>0</v>
      </c>
      <c r="I359" s="59">
        <f t="shared" si="187"/>
        <v>0</v>
      </c>
      <c r="J359" s="33">
        <f t="shared" si="188"/>
        <v>13108000</v>
      </c>
      <c r="K359" s="55">
        <f t="shared" si="189"/>
        <v>0</v>
      </c>
      <c r="L359" s="5"/>
    </row>
    <row r="360" spans="1:12" x14ac:dyDescent="0.25">
      <c r="A360" s="31"/>
      <c r="B360" s="32" t="s">
        <v>501</v>
      </c>
      <c r="C360" s="33">
        <v>7830000</v>
      </c>
      <c r="D360" s="33">
        <v>7830000</v>
      </c>
      <c r="E360" s="33">
        <v>7830000</v>
      </c>
      <c r="F360" s="1">
        <f>JAN!G360</f>
        <v>0</v>
      </c>
      <c r="G360" s="33">
        <v>0</v>
      </c>
      <c r="H360" s="33">
        <v>0</v>
      </c>
      <c r="I360" s="59">
        <f t="shared" si="187"/>
        <v>0</v>
      </c>
      <c r="J360" s="54">
        <f t="shared" si="188"/>
        <v>7830000</v>
      </c>
      <c r="K360" s="55">
        <f t="shared" si="189"/>
        <v>0</v>
      </c>
      <c r="L360" s="5"/>
    </row>
    <row r="361" spans="1:12" s="7" customFormat="1" x14ac:dyDescent="0.25">
      <c r="A361" s="31"/>
      <c r="B361" s="32" t="s">
        <v>281</v>
      </c>
      <c r="C361" s="33">
        <v>5278000</v>
      </c>
      <c r="D361" s="33">
        <v>5278000</v>
      </c>
      <c r="E361" s="33">
        <v>5278000</v>
      </c>
      <c r="F361" s="1">
        <f>JAN!G361</f>
        <v>0</v>
      </c>
      <c r="G361" s="33">
        <v>0</v>
      </c>
      <c r="H361" s="33">
        <v>0</v>
      </c>
      <c r="I361" s="59">
        <f t="shared" si="187"/>
        <v>0</v>
      </c>
      <c r="J361" s="54">
        <f t="shared" si="188"/>
        <v>5278000</v>
      </c>
      <c r="K361" s="55">
        <f t="shared" si="189"/>
        <v>0</v>
      </c>
      <c r="L361" s="16"/>
    </row>
    <row r="362" spans="1:12" s="7" customFormat="1" x14ac:dyDescent="0.25">
      <c r="A362" s="31" t="s">
        <v>217</v>
      </c>
      <c r="B362" s="32" t="s">
        <v>63</v>
      </c>
      <c r="C362" s="33">
        <f t="shared" ref="C362:E364" si="210">C363</f>
        <v>38280000</v>
      </c>
      <c r="D362" s="33">
        <f t="shared" si="210"/>
        <v>38280000</v>
      </c>
      <c r="E362" s="33">
        <f t="shared" si="210"/>
        <v>38280000</v>
      </c>
      <c r="F362" s="33">
        <f t="shared" ref="F362:H364" si="211">F363</f>
        <v>0</v>
      </c>
      <c r="G362" s="33">
        <f t="shared" si="211"/>
        <v>0</v>
      </c>
      <c r="H362" s="33">
        <f t="shared" si="211"/>
        <v>0</v>
      </c>
      <c r="I362" s="59">
        <f t="shared" si="187"/>
        <v>0</v>
      </c>
      <c r="J362" s="33">
        <f t="shared" si="188"/>
        <v>38280000</v>
      </c>
      <c r="K362" s="55">
        <f t="shared" si="189"/>
        <v>0</v>
      </c>
      <c r="L362" s="5"/>
    </row>
    <row r="363" spans="1:12" s="7" customFormat="1" x14ac:dyDescent="0.25">
      <c r="A363" s="31" t="s">
        <v>0</v>
      </c>
      <c r="B363" s="32" t="s">
        <v>244</v>
      </c>
      <c r="C363" s="33">
        <f t="shared" si="210"/>
        <v>38280000</v>
      </c>
      <c r="D363" s="33">
        <f t="shared" si="210"/>
        <v>38280000</v>
      </c>
      <c r="E363" s="33">
        <f t="shared" si="210"/>
        <v>38280000</v>
      </c>
      <c r="F363" s="33">
        <f t="shared" si="211"/>
        <v>0</v>
      </c>
      <c r="G363" s="33">
        <f t="shared" si="211"/>
        <v>0</v>
      </c>
      <c r="H363" s="33">
        <f t="shared" si="211"/>
        <v>0</v>
      </c>
      <c r="I363" s="59">
        <f t="shared" si="187"/>
        <v>0</v>
      </c>
      <c r="J363" s="33">
        <f t="shared" si="188"/>
        <v>38280000</v>
      </c>
      <c r="K363" s="55">
        <f t="shared" si="189"/>
        <v>0</v>
      </c>
      <c r="L363" s="5"/>
    </row>
    <row r="364" spans="1:12" x14ac:dyDescent="0.25">
      <c r="A364" s="31">
        <v>524113</v>
      </c>
      <c r="B364" s="32" t="s">
        <v>38</v>
      </c>
      <c r="C364" s="33">
        <f t="shared" si="210"/>
        <v>38280000</v>
      </c>
      <c r="D364" s="33">
        <f t="shared" si="210"/>
        <v>38280000</v>
      </c>
      <c r="E364" s="33">
        <f t="shared" si="210"/>
        <v>38280000</v>
      </c>
      <c r="F364" s="33">
        <f t="shared" si="211"/>
        <v>0</v>
      </c>
      <c r="G364" s="33">
        <f t="shared" si="211"/>
        <v>0</v>
      </c>
      <c r="H364" s="33">
        <f t="shared" si="211"/>
        <v>0</v>
      </c>
      <c r="I364" s="59">
        <f t="shared" si="187"/>
        <v>0</v>
      </c>
      <c r="J364" s="33">
        <f t="shared" si="188"/>
        <v>38280000</v>
      </c>
      <c r="K364" s="55">
        <f t="shared" si="189"/>
        <v>0</v>
      </c>
      <c r="L364" s="5"/>
    </row>
    <row r="365" spans="1:12" x14ac:dyDescent="0.25">
      <c r="A365" s="31"/>
      <c r="B365" s="32" t="s">
        <v>488</v>
      </c>
      <c r="C365" s="33">
        <v>38280000</v>
      </c>
      <c r="D365" s="33">
        <v>38280000</v>
      </c>
      <c r="E365" s="33">
        <v>38280000</v>
      </c>
      <c r="F365" s="1">
        <f>JAN!G365</f>
        <v>0</v>
      </c>
      <c r="G365" s="33">
        <v>0</v>
      </c>
      <c r="H365" s="33">
        <v>0</v>
      </c>
      <c r="I365" s="59">
        <f t="shared" si="187"/>
        <v>0</v>
      </c>
      <c r="J365" s="54">
        <f t="shared" si="188"/>
        <v>38280000</v>
      </c>
      <c r="K365" s="55">
        <f t="shared" si="189"/>
        <v>0</v>
      </c>
      <c r="L365" s="5"/>
    </row>
    <row r="366" spans="1:12" x14ac:dyDescent="0.25">
      <c r="A366" s="31" t="s">
        <v>227</v>
      </c>
      <c r="B366" s="32" t="s">
        <v>64</v>
      </c>
      <c r="C366" s="33">
        <f t="shared" ref="C366:E368" si="212">C367</f>
        <v>2900000</v>
      </c>
      <c r="D366" s="33">
        <f t="shared" si="212"/>
        <v>2900000</v>
      </c>
      <c r="E366" s="33">
        <f t="shared" si="212"/>
        <v>2900000</v>
      </c>
      <c r="F366" s="33">
        <f t="shared" ref="F366:H368" si="213">F367</f>
        <v>0</v>
      </c>
      <c r="G366" s="33">
        <f t="shared" si="213"/>
        <v>0</v>
      </c>
      <c r="H366" s="33">
        <f t="shared" si="213"/>
        <v>0</v>
      </c>
      <c r="I366" s="59">
        <f t="shared" si="187"/>
        <v>0</v>
      </c>
      <c r="J366" s="33">
        <f t="shared" si="188"/>
        <v>2900000</v>
      </c>
      <c r="K366" s="55">
        <f t="shared" si="189"/>
        <v>0</v>
      </c>
      <c r="L366" s="5"/>
    </row>
    <row r="367" spans="1:12" x14ac:dyDescent="0.25">
      <c r="A367" s="31" t="s">
        <v>0</v>
      </c>
      <c r="B367" s="32" t="s">
        <v>244</v>
      </c>
      <c r="C367" s="33">
        <f t="shared" si="212"/>
        <v>2900000</v>
      </c>
      <c r="D367" s="33">
        <f t="shared" si="212"/>
        <v>2900000</v>
      </c>
      <c r="E367" s="33">
        <f t="shared" si="212"/>
        <v>2900000</v>
      </c>
      <c r="F367" s="33">
        <f t="shared" si="213"/>
        <v>0</v>
      </c>
      <c r="G367" s="33">
        <f t="shared" si="213"/>
        <v>0</v>
      </c>
      <c r="H367" s="33">
        <f t="shared" si="213"/>
        <v>0</v>
      </c>
      <c r="I367" s="59">
        <f t="shared" si="187"/>
        <v>0</v>
      </c>
      <c r="J367" s="33">
        <f t="shared" si="188"/>
        <v>2900000</v>
      </c>
      <c r="K367" s="55">
        <f t="shared" si="189"/>
        <v>0</v>
      </c>
      <c r="L367" s="5"/>
    </row>
    <row r="368" spans="1:12" s="7" customFormat="1" x14ac:dyDescent="0.25">
      <c r="A368" s="31">
        <v>521211</v>
      </c>
      <c r="B368" s="32" t="s">
        <v>1</v>
      </c>
      <c r="C368" s="33">
        <f t="shared" si="212"/>
        <v>2900000</v>
      </c>
      <c r="D368" s="33">
        <f t="shared" si="212"/>
        <v>2900000</v>
      </c>
      <c r="E368" s="33">
        <f t="shared" si="212"/>
        <v>2900000</v>
      </c>
      <c r="F368" s="33">
        <f t="shared" si="213"/>
        <v>0</v>
      </c>
      <c r="G368" s="33">
        <f t="shared" si="213"/>
        <v>0</v>
      </c>
      <c r="H368" s="33">
        <f t="shared" si="213"/>
        <v>0</v>
      </c>
      <c r="I368" s="59">
        <f t="shared" si="187"/>
        <v>0</v>
      </c>
      <c r="J368" s="33">
        <f t="shared" si="188"/>
        <v>2900000</v>
      </c>
      <c r="K368" s="55">
        <f t="shared" si="189"/>
        <v>0</v>
      </c>
      <c r="L368" s="5"/>
    </row>
    <row r="369" spans="1:12" x14ac:dyDescent="0.25">
      <c r="A369" s="31"/>
      <c r="B369" s="32" t="s">
        <v>336</v>
      </c>
      <c r="C369" s="33">
        <v>2900000</v>
      </c>
      <c r="D369" s="33">
        <v>2900000</v>
      </c>
      <c r="E369" s="33">
        <v>2900000</v>
      </c>
      <c r="F369" s="1">
        <f>JAN!G369</f>
        <v>0</v>
      </c>
      <c r="G369" s="33">
        <v>0</v>
      </c>
      <c r="H369" s="33">
        <v>0</v>
      </c>
      <c r="I369" s="59">
        <f t="shared" si="187"/>
        <v>0</v>
      </c>
      <c r="J369" s="54">
        <f t="shared" si="188"/>
        <v>2900000</v>
      </c>
      <c r="K369" s="55">
        <f t="shared" si="189"/>
        <v>0</v>
      </c>
      <c r="L369" s="5"/>
    </row>
    <row r="370" spans="1:12" s="7" customFormat="1" x14ac:dyDescent="0.25">
      <c r="A370" s="31" t="s">
        <v>183</v>
      </c>
      <c r="B370" s="32" t="s">
        <v>65</v>
      </c>
      <c r="C370" s="33">
        <f>C371+C375+C379</f>
        <v>2448000</v>
      </c>
      <c r="D370" s="33">
        <f>D371+D375+D379</f>
        <v>2448000</v>
      </c>
      <c r="E370" s="33">
        <f>E371+E375+E379</f>
        <v>2448000</v>
      </c>
      <c r="F370" s="33">
        <f t="shared" ref="F370:H370" si="214">F371+F375+F379</f>
        <v>0</v>
      </c>
      <c r="G370" s="33">
        <f t="shared" si="214"/>
        <v>0</v>
      </c>
      <c r="H370" s="33">
        <f t="shared" si="214"/>
        <v>0</v>
      </c>
      <c r="I370" s="59">
        <f t="shared" si="187"/>
        <v>0</v>
      </c>
      <c r="J370" s="33">
        <f t="shared" si="188"/>
        <v>2448000</v>
      </c>
      <c r="K370" s="55">
        <f t="shared" si="189"/>
        <v>0</v>
      </c>
      <c r="L370" s="5"/>
    </row>
    <row r="371" spans="1:12" x14ac:dyDescent="0.25">
      <c r="A371" s="31" t="s">
        <v>216</v>
      </c>
      <c r="B371" s="32" t="s">
        <v>66</v>
      </c>
      <c r="C371" s="33">
        <f t="shared" ref="C371:E373" si="215">C372</f>
        <v>318000</v>
      </c>
      <c r="D371" s="33">
        <f t="shared" si="215"/>
        <v>318000</v>
      </c>
      <c r="E371" s="33">
        <f t="shared" si="215"/>
        <v>318000</v>
      </c>
      <c r="F371" s="33">
        <f t="shared" ref="F371:H373" si="216">F372</f>
        <v>0</v>
      </c>
      <c r="G371" s="33">
        <f t="shared" si="216"/>
        <v>0</v>
      </c>
      <c r="H371" s="33">
        <f t="shared" si="216"/>
        <v>0</v>
      </c>
      <c r="I371" s="59">
        <f t="shared" si="187"/>
        <v>0</v>
      </c>
      <c r="J371" s="33">
        <f t="shared" si="188"/>
        <v>318000</v>
      </c>
      <c r="K371" s="55">
        <f t="shared" si="189"/>
        <v>0</v>
      </c>
      <c r="L371" s="5"/>
    </row>
    <row r="372" spans="1:12" x14ac:dyDescent="0.25">
      <c r="A372" s="31" t="s">
        <v>0</v>
      </c>
      <c r="B372" s="32" t="s">
        <v>245</v>
      </c>
      <c r="C372" s="33">
        <f t="shared" si="215"/>
        <v>318000</v>
      </c>
      <c r="D372" s="33">
        <f t="shared" si="215"/>
        <v>318000</v>
      </c>
      <c r="E372" s="33">
        <f t="shared" si="215"/>
        <v>318000</v>
      </c>
      <c r="F372" s="33">
        <f t="shared" si="216"/>
        <v>0</v>
      </c>
      <c r="G372" s="33">
        <f t="shared" si="216"/>
        <v>0</v>
      </c>
      <c r="H372" s="33">
        <f t="shared" si="216"/>
        <v>0</v>
      </c>
      <c r="I372" s="59">
        <f t="shared" si="187"/>
        <v>0</v>
      </c>
      <c r="J372" s="33">
        <f t="shared" si="188"/>
        <v>318000</v>
      </c>
      <c r="K372" s="55">
        <f t="shared" si="189"/>
        <v>0</v>
      </c>
      <c r="L372" s="5"/>
    </row>
    <row r="373" spans="1:12" s="7" customFormat="1" x14ac:dyDescent="0.25">
      <c r="A373" s="31">
        <v>521211</v>
      </c>
      <c r="B373" s="32" t="s">
        <v>1</v>
      </c>
      <c r="C373" s="33">
        <f t="shared" si="215"/>
        <v>318000</v>
      </c>
      <c r="D373" s="33">
        <f t="shared" si="215"/>
        <v>318000</v>
      </c>
      <c r="E373" s="33">
        <f t="shared" si="215"/>
        <v>318000</v>
      </c>
      <c r="F373" s="33">
        <f t="shared" si="216"/>
        <v>0</v>
      </c>
      <c r="G373" s="33">
        <f t="shared" si="216"/>
        <v>0</v>
      </c>
      <c r="H373" s="33">
        <f t="shared" si="216"/>
        <v>0</v>
      </c>
      <c r="I373" s="59">
        <f t="shared" si="187"/>
        <v>0</v>
      </c>
      <c r="J373" s="33">
        <f t="shared" si="188"/>
        <v>318000</v>
      </c>
      <c r="K373" s="55">
        <f t="shared" si="189"/>
        <v>0</v>
      </c>
      <c r="L373" s="16"/>
    </row>
    <row r="374" spans="1:12" s="7" customFormat="1" x14ac:dyDescent="0.25">
      <c r="A374" s="31"/>
      <c r="B374" s="32" t="s">
        <v>281</v>
      </c>
      <c r="C374" s="33">
        <v>318000</v>
      </c>
      <c r="D374" s="33">
        <v>318000</v>
      </c>
      <c r="E374" s="33">
        <v>318000</v>
      </c>
      <c r="F374" s="1">
        <f>JAN!G374</f>
        <v>0</v>
      </c>
      <c r="G374" s="33">
        <v>0</v>
      </c>
      <c r="H374" s="33">
        <v>0</v>
      </c>
      <c r="I374" s="59">
        <f t="shared" si="187"/>
        <v>0</v>
      </c>
      <c r="J374" s="54">
        <f t="shared" si="188"/>
        <v>318000</v>
      </c>
      <c r="K374" s="55">
        <f t="shared" si="189"/>
        <v>0</v>
      </c>
      <c r="L374" s="5"/>
    </row>
    <row r="375" spans="1:12" x14ac:dyDescent="0.25">
      <c r="A375" s="31" t="s">
        <v>217</v>
      </c>
      <c r="B375" s="32" t="s">
        <v>67</v>
      </c>
      <c r="C375" s="33">
        <f t="shared" ref="C375:E377" si="217">C376</f>
        <v>1920000</v>
      </c>
      <c r="D375" s="33">
        <f t="shared" si="217"/>
        <v>1920000</v>
      </c>
      <c r="E375" s="33">
        <f t="shared" si="217"/>
        <v>1920000</v>
      </c>
      <c r="F375" s="33">
        <f t="shared" ref="F375:H377" si="218">F376</f>
        <v>0</v>
      </c>
      <c r="G375" s="33">
        <f t="shared" si="218"/>
        <v>0</v>
      </c>
      <c r="H375" s="33">
        <f t="shared" si="218"/>
        <v>0</v>
      </c>
      <c r="I375" s="59">
        <f t="shared" si="187"/>
        <v>0</v>
      </c>
      <c r="J375" s="33">
        <f t="shared" si="188"/>
        <v>1920000</v>
      </c>
      <c r="K375" s="55">
        <f t="shared" si="189"/>
        <v>0</v>
      </c>
      <c r="L375" s="5"/>
    </row>
    <row r="376" spans="1:12" x14ac:dyDescent="0.25">
      <c r="A376" s="31" t="s">
        <v>0</v>
      </c>
      <c r="B376" s="32" t="s">
        <v>244</v>
      </c>
      <c r="C376" s="33">
        <f t="shared" si="217"/>
        <v>1920000</v>
      </c>
      <c r="D376" s="33">
        <f t="shared" si="217"/>
        <v>1920000</v>
      </c>
      <c r="E376" s="33">
        <f t="shared" si="217"/>
        <v>1920000</v>
      </c>
      <c r="F376" s="33">
        <f t="shared" si="218"/>
        <v>0</v>
      </c>
      <c r="G376" s="33">
        <f t="shared" si="218"/>
        <v>0</v>
      </c>
      <c r="H376" s="33">
        <f t="shared" si="218"/>
        <v>0</v>
      </c>
      <c r="I376" s="59">
        <f t="shared" si="187"/>
        <v>0</v>
      </c>
      <c r="J376" s="33">
        <f t="shared" si="188"/>
        <v>1920000</v>
      </c>
      <c r="K376" s="55">
        <f t="shared" si="189"/>
        <v>0</v>
      </c>
    </row>
    <row r="377" spans="1:12" x14ac:dyDescent="0.25">
      <c r="A377" s="31">
        <v>521119</v>
      </c>
      <c r="B377" s="32" t="s">
        <v>12</v>
      </c>
      <c r="C377" s="33">
        <f t="shared" si="217"/>
        <v>1920000</v>
      </c>
      <c r="D377" s="33">
        <f t="shared" si="217"/>
        <v>1920000</v>
      </c>
      <c r="E377" s="33">
        <f t="shared" si="217"/>
        <v>1920000</v>
      </c>
      <c r="F377" s="33">
        <f t="shared" si="218"/>
        <v>0</v>
      </c>
      <c r="G377" s="33">
        <f t="shared" si="218"/>
        <v>0</v>
      </c>
      <c r="H377" s="33">
        <f t="shared" si="218"/>
        <v>0</v>
      </c>
      <c r="I377" s="59">
        <f t="shared" si="187"/>
        <v>0</v>
      </c>
      <c r="J377" s="33">
        <f t="shared" si="188"/>
        <v>1920000</v>
      </c>
      <c r="K377" s="55">
        <f t="shared" si="189"/>
        <v>0</v>
      </c>
      <c r="L377" s="5"/>
    </row>
    <row r="378" spans="1:12" s="7" customFormat="1" x14ac:dyDescent="0.25">
      <c r="A378" s="31"/>
      <c r="B378" s="32" t="s">
        <v>398</v>
      </c>
      <c r="C378" s="33">
        <v>1920000</v>
      </c>
      <c r="D378" s="33">
        <v>1920000</v>
      </c>
      <c r="E378" s="33">
        <v>1920000</v>
      </c>
      <c r="F378" s="1">
        <f>JAN!G378</f>
        <v>0</v>
      </c>
      <c r="G378" s="33">
        <v>0</v>
      </c>
      <c r="H378" s="33">
        <v>0</v>
      </c>
      <c r="I378" s="59">
        <f t="shared" si="187"/>
        <v>0</v>
      </c>
      <c r="J378" s="54">
        <f t="shared" si="188"/>
        <v>1920000</v>
      </c>
      <c r="K378" s="55">
        <f t="shared" si="189"/>
        <v>0</v>
      </c>
      <c r="L378" s="5"/>
    </row>
    <row r="379" spans="1:12" x14ac:dyDescent="0.25">
      <c r="A379" s="31" t="s">
        <v>227</v>
      </c>
      <c r="B379" s="32" t="s">
        <v>68</v>
      </c>
      <c r="C379" s="33">
        <f t="shared" ref="C379:E381" si="219">C380</f>
        <v>210000</v>
      </c>
      <c r="D379" s="33">
        <f t="shared" si="219"/>
        <v>210000</v>
      </c>
      <c r="E379" s="33">
        <f t="shared" si="219"/>
        <v>210000</v>
      </c>
      <c r="F379" s="33">
        <f t="shared" ref="F379:H381" si="220">F380</f>
        <v>0</v>
      </c>
      <c r="G379" s="33">
        <f t="shared" si="220"/>
        <v>0</v>
      </c>
      <c r="H379" s="33">
        <f t="shared" si="220"/>
        <v>0</v>
      </c>
      <c r="I379" s="59">
        <f t="shared" si="187"/>
        <v>0</v>
      </c>
      <c r="J379" s="33">
        <f t="shared" si="188"/>
        <v>210000</v>
      </c>
      <c r="K379" s="55">
        <f t="shared" si="189"/>
        <v>0</v>
      </c>
      <c r="L379" s="5"/>
    </row>
    <row r="380" spans="1:12" x14ac:dyDescent="0.25">
      <c r="A380" s="31" t="s">
        <v>0</v>
      </c>
      <c r="B380" s="32" t="s">
        <v>244</v>
      </c>
      <c r="C380" s="33">
        <f t="shared" si="219"/>
        <v>210000</v>
      </c>
      <c r="D380" s="33">
        <f t="shared" si="219"/>
        <v>210000</v>
      </c>
      <c r="E380" s="33">
        <f t="shared" si="219"/>
        <v>210000</v>
      </c>
      <c r="F380" s="33">
        <f t="shared" si="220"/>
        <v>0</v>
      </c>
      <c r="G380" s="33">
        <f t="shared" si="220"/>
        <v>0</v>
      </c>
      <c r="H380" s="33">
        <f t="shared" si="220"/>
        <v>0</v>
      </c>
      <c r="I380" s="59">
        <f t="shared" si="187"/>
        <v>0</v>
      </c>
      <c r="J380" s="33">
        <f t="shared" si="188"/>
        <v>210000</v>
      </c>
      <c r="K380" s="55">
        <f t="shared" si="189"/>
        <v>0</v>
      </c>
      <c r="L380" s="5"/>
    </row>
    <row r="381" spans="1:12" s="7" customFormat="1" x14ac:dyDescent="0.25">
      <c r="A381" s="31">
        <v>521211</v>
      </c>
      <c r="B381" s="32" t="s">
        <v>1</v>
      </c>
      <c r="C381" s="33">
        <f t="shared" si="219"/>
        <v>210000</v>
      </c>
      <c r="D381" s="33">
        <f t="shared" si="219"/>
        <v>210000</v>
      </c>
      <c r="E381" s="33">
        <f t="shared" si="219"/>
        <v>210000</v>
      </c>
      <c r="F381" s="33">
        <f t="shared" si="220"/>
        <v>0</v>
      </c>
      <c r="G381" s="33">
        <f t="shared" si="220"/>
        <v>0</v>
      </c>
      <c r="H381" s="33">
        <f t="shared" si="220"/>
        <v>0</v>
      </c>
      <c r="I381" s="59">
        <f t="shared" si="187"/>
        <v>0</v>
      </c>
      <c r="J381" s="33">
        <f t="shared" si="188"/>
        <v>210000</v>
      </c>
      <c r="K381" s="55">
        <f t="shared" si="189"/>
        <v>0</v>
      </c>
      <c r="L381" s="5"/>
    </row>
    <row r="382" spans="1:12" x14ac:dyDescent="0.25">
      <c r="A382" s="31"/>
      <c r="B382" s="32" t="s">
        <v>336</v>
      </c>
      <c r="C382" s="33">
        <v>210000</v>
      </c>
      <c r="D382" s="33">
        <v>210000</v>
      </c>
      <c r="E382" s="33">
        <v>210000</v>
      </c>
      <c r="F382" s="1">
        <f>JAN!G382</f>
        <v>0</v>
      </c>
      <c r="G382" s="33">
        <v>0</v>
      </c>
      <c r="H382" s="33">
        <v>0</v>
      </c>
      <c r="I382" s="59">
        <f t="shared" si="187"/>
        <v>0</v>
      </c>
      <c r="J382" s="54">
        <f t="shared" si="188"/>
        <v>210000</v>
      </c>
      <c r="K382" s="55">
        <f t="shared" si="189"/>
        <v>0</v>
      </c>
      <c r="L382" s="5"/>
    </row>
    <row r="383" spans="1:12" s="7" customFormat="1" x14ac:dyDescent="0.25">
      <c r="A383" s="31" t="s">
        <v>182</v>
      </c>
      <c r="B383" s="32" t="s">
        <v>69</v>
      </c>
      <c r="C383" s="33">
        <f>C384+C388+C394</f>
        <v>3658000</v>
      </c>
      <c r="D383" s="33">
        <f>D384+D388+D394</f>
        <v>3658000</v>
      </c>
      <c r="E383" s="33">
        <f>E384+E388+E394</f>
        <v>3658000</v>
      </c>
      <c r="F383" s="33">
        <f t="shared" ref="F383:H383" si="221">F384+F388+F394</f>
        <v>0</v>
      </c>
      <c r="G383" s="33">
        <f t="shared" si="221"/>
        <v>0</v>
      </c>
      <c r="H383" s="33">
        <f t="shared" si="221"/>
        <v>0</v>
      </c>
      <c r="I383" s="59">
        <f t="shared" si="187"/>
        <v>0</v>
      </c>
      <c r="J383" s="33">
        <f t="shared" si="188"/>
        <v>3658000</v>
      </c>
      <c r="K383" s="55">
        <f t="shared" si="189"/>
        <v>0</v>
      </c>
      <c r="L383" s="16"/>
    </row>
    <row r="384" spans="1:12" s="7" customFormat="1" x14ac:dyDescent="0.25">
      <c r="A384" s="31" t="s">
        <v>216</v>
      </c>
      <c r="B384" s="32" t="s">
        <v>70</v>
      </c>
      <c r="C384" s="33">
        <f t="shared" ref="C384:E386" si="222">C385</f>
        <v>378000</v>
      </c>
      <c r="D384" s="33">
        <f t="shared" si="222"/>
        <v>378000</v>
      </c>
      <c r="E384" s="33">
        <f t="shared" si="222"/>
        <v>378000</v>
      </c>
      <c r="F384" s="33">
        <f t="shared" ref="F384:H386" si="223">F385</f>
        <v>0</v>
      </c>
      <c r="G384" s="33">
        <f t="shared" si="223"/>
        <v>0</v>
      </c>
      <c r="H384" s="33">
        <f t="shared" si="223"/>
        <v>0</v>
      </c>
      <c r="I384" s="59">
        <f t="shared" si="187"/>
        <v>0</v>
      </c>
      <c r="J384" s="33">
        <f t="shared" si="188"/>
        <v>378000</v>
      </c>
      <c r="K384" s="55">
        <f t="shared" si="189"/>
        <v>0</v>
      </c>
      <c r="L384" s="5"/>
    </row>
    <row r="385" spans="1:12" s="7" customFormat="1" x14ac:dyDescent="0.25">
      <c r="A385" s="31" t="s">
        <v>0</v>
      </c>
      <c r="B385" s="32" t="s">
        <v>245</v>
      </c>
      <c r="C385" s="33">
        <f t="shared" si="222"/>
        <v>378000</v>
      </c>
      <c r="D385" s="33">
        <f t="shared" si="222"/>
        <v>378000</v>
      </c>
      <c r="E385" s="33">
        <f t="shared" si="222"/>
        <v>378000</v>
      </c>
      <c r="F385" s="33">
        <f t="shared" si="223"/>
        <v>0</v>
      </c>
      <c r="G385" s="33">
        <f t="shared" si="223"/>
        <v>0</v>
      </c>
      <c r="H385" s="33">
        <f t="shared" si="223"/>
        <v>0</v>
      </c>
      <c r="I385" s="59">
        <f t="shared" si="187"/>
        <v>0</v>
      </c>
      <c r="J385" s="33">
        <f t="shared" si="188"/>
        <v>378000</v>
      </c>
      <c r="K385" s="55">
        <f t="shared" si="189"/>
        <v>0</v>
      </c>
      <c r="L385" s="5"/>
    </row>
    <row r="386" spans="1:12" x14ac:dyDescent="0.25">
      <c r="A386" s="31">
        <v>521211</v>
      </c>
      <c r="B386" s="32" t="s">
        <v>1</v>
      </c>
      <c r="C386" s="33">
        <f t="shared" si="222"/>
        <v>378000</v>
      </c>
      <c r="D386" s="33">
        <f t="shared" si="222"/>
        <v>378000</v>
      </c>
      <c r="E386" s="33">
        <f t="shared" si="222"/>
        <v>378000</v>
      </c>
      <c r="F386" s="33">
        <f t="shared" si="223"/>
        <v>0</v>
      </c>
      <c r="G386" s="33">
        <f t="shared" si="223"/>
        <v>0</v>
      </c>
      <c r="H386" s="33">
        <f t="shared" si="223"/>
        <v>0</v>
      </c>
      <c r="I386" s="59">
        <f t="shared" si="187"/>
        <v>0</v>
      </c>
      <c r="J386" s="33">
        <f t="shared" si="188"/>
        <v>378000</v>
      </c>
      <c r="K386" s="55">
        <f t="shared" si="189"/>
        <v>0</v>
      </c>
      <c r="L386" s="5"/>
    </row>
    <row r="387" spans="1:12" x14ac:dyDescent="0.25">
      <c r="A387" s="31"/>
      <c r="B387" s="32" t="s">
        <v>281</v>
      </c>
      <c r="C387" s="33">
        <v>378000</v>
      </c>
      <c r="D387" s="33">
        <v>378000</v>
      </c>
      <c r="E387" s="33">
        <v>378000</v>
      </c>
      <c r="F387" s="1">
        <f>JAN!G387</f>
        <v>0</v>
      </c>
      <c r="G387" s="33">
        <v>0</v>
      </c>
      <c r="H387" s="33">
        <v>0</v>
      </c>
      <c r="I387" s="59">
        <f t="shared" si="187"/>
        <v>0</v>
      </c>
      <c r="J387" s="54">
        <f t="shared" si="188"/>
        <v>378000</v>
      </c>
      <c r="K387" s="55">
        <f t="shared" si="189"/>
        <v>0</v>
      </c>
      <c r="L387" s="5"/>
    </row>
    <row r="388" spans="1:12" s="7" customFormat="1" x14ac:dyDescent="0.25">
      <c r="A388" s="31" t="s">
        <v>217</v>
      </c>
      <c r="B388" s="32" t="s">
        <v>71</v>
      </c>
      <c r="C388" s="33">
        <f>C389</f>
        <v>3120000</v>
      </c>
      <c r="D388" s="33">
        <f>D389</f>
        <v>3120000</v>
      </c>
      <c r="E388" s="33">
        <f>E389</f>
        <v>3120000</v>
      </c>
      <c r="F388" s="33">
        <f t="shared" ref="F388:H388" si="224">F389</f>
        <v>0</v>
      </c>
      <c r="G388" s="33">
        <f t="shared" si="224"/>
        <v>0</v>
      </c>
      <c r="H388" s="33">
        <f t="shared" si="224"/>
        <v>0</v>
      </c>
      <c r="I388" s="59">
        <f t="shared" si="187"/>
        <v>0</v>
      </c>
      <c r="J388" s="33">
        <f t="shared" si="188"/>
        <v>3120000</v>
      </c>
      <c r="K388" s="55">
        <f t="shared" si="189"/>
        <v>0</v>
      </c>
      <c r="L388" s="5"/>
    </row>
    <row r="389" spans="1:12" x14ac:dyDescent="0.25">
      <c r="A389" s="31" t="s">
        <v>0</v>
      </c>
      <c r="B389" s="32" t="s">
        <v>244</v>
      </c>
      <c r="C389" s="33">
        <f>C390+C392</f>
        <v>3120000</v>
      </c>
      <c r="D389" s="33">
        <f>D390+D392</f>
        <v>3120000</v>
      </c>
      <c r="E389" s="33">
        <f>E390+E392</f>
        <v>3120000</v>
      </c>
      <c r="F389" s="33">
        <f t="shared" ref="F389:H389" si="225">F390+F392</f>
        <v>0</v>
      </c>
      <c r="G389" s="33">
        <f t="shared" si="225"/>
        <v>0</v>
      </c>
      <c r="H389" s="33">
        <f t="shared" si="225"/>
        <v>0</v>
      </c>
      <c r="I389" s="59">
        <f t="shared" si="187"/>
        <v>0</v>
      </c>
      <c r="J389" s="33">
        <f t="shared" si="188"/>
        <v>3120000</v>
      </c>
      <c r="K389" s="55">
        <f t="shared" si="189"/>
        <v>0</v>
      </c>
      <c r="L389" s="5"/>
    </row>
    <row r="390" spans="1:12" x14ac:dyDescent="0.25">
      <c r="A390" s="31">
        <v>521211</v>
      </c>
      <c r="B390" s="32" t="s">
        <v>1</v>
      </c>
      <c r="C390" s="33">
        <f>C391</f>
        <v>480000</v>
      </c>
      <c r="D390" s="33">
        <f>D391</f>
        <v>480000</v>
      </c>
      <c r="E390" s="33">
        <f>E391</f>
        <v>480000</v>
      </c>
      <c r="F390" s="33">
        <f t="shared" ref="F390:H390" si="226">F391</f>
        <v>0</v>
      </c>
      <c r="G390" s="33">
        <f t="shared" si="226"/>
        <v>0</v>
      </c>
      <c r="H390" s="33">
        <f t="shared" si="226"/>
        <v>0</v>
      </c>
      <c r="I390" s="59">
        <f t="shared" si="187"/>
        <v>0</v>
      </c>
      <c r="J390" s="33">
        <f t="shared" si="188"/>
        <v>480000</v>
      </c>
      <c r="K390" s="55">
        <f t="shared" si="189"/>
        <v>0</v>
      </c>
      <c r="L390" s="5"/>
    </row>
    <row r="391" spans="1:12" x14ac:dyDescent="0.25">
      <c r="A391" s="31"/>
      <c r="B391" s="32" t="s">
        <v>340</v>
      </c>
      <c r="C391" s="33">
        <v>480000</v>
      </c>
      <c r="D391" s="33">
        <v>480000</v>
      </c>
      <c r="E391" s="33">
        <v>480000</v>
      </c>
      <c r="F391" s="1">
        <f>JAN!G391</f>
        <v>0</v>
      </c>
      <c r="G391" s="33">
        <v>0</v>
      </c>
      <c r="H391" s="33">
        <v>0</v>
      </c>
      <c r="I391" s="59">
        <f t="shared" si="187"/>
        <v>0</v>
      </c>
      <c r="J391" s="54">
        <f t="shared" si="188"/>
        <v>480000</v>
      </c>
      <c r="K391" s="55">
        <f t="shared" si="189"/>
        <v>0</v>
      </c>
      <c r="L391" s="5"/>
    </row>
    <row r="392" spans="1:12" x14ac:dyDescent="0.25">
      <c r="A392" s="31">
        <v>524113</v>
      </c>
      <c r="B392" s="32" t="s">
        <v>38</v>
      </c>
      <c r="C392" s="33">
        <f>C393</f>
        <v>2640000</v>
      </c>
      <c r="D392" s="33">
        <f>D393</f>
        <v>2640000</v>
      </c>
      <c r="E392" s="33">
        <f>E393</f>
        <v>2640000</v>
      </c>
      <c r="F392" s="33">
        <f t="shared" ref="F392:H392" si="227">F393</f>
        <v>0</v>
      </c>
      <c r="G392" s="33">
        <f t="shared" si="227"/>
        <v>0</v>
      </c>
      <c r="H392" s="33">
        <f t="shared" si="227"/>
        <v>0</v>
      </c>
      <c r="I392" s="59">
        <f t="shared" ref="I392:I455" si="228">SUM(F392:H392)</f>
        <v>0</v>
      </c>
      <c r="J392" s="33">
        <f t="shared" ref="J392:J455" si="229">C392-I392</f>
        <v>2640000</v>
      </c>
      <c r="K392" s="55">
        <f t="shared" ref="K392:K455" si="230">I392/C392</f>
        <v>0</v>
      </c>
      <c r="L392" s="5"/>
    </row>
    <row r="393" spans="1:12" s="7" customFormat="1" x14ac:dyDescent="0.25">
      <c r="A393" s="31"/>
      <c r="B393" s="32" t="s">
        <v>341</v>
      </c>
      <c r="C393" s="33">
        <v>2640000</v>
      </c>
      <c r="D393" s="33">
        <v>2640000</v>
      </c>
      <c r="E393" s="33">
        <v>2640000</v>
      </c>
      <c r="F393" s="1">
        <f>JAN!G393</f>
        <v>0</v>
      </c>
      <c r="G393" s="33">
        <v>0</v>
      </c>
      <c r="H393" s="33">
        <v>0</v>
      </c>
      <c r="I393" s="59">
        <f t="shared" si="228"/>
        <v>0</v>
      </c>
      <c r="J393" s="54">
        <f t="shared" si="229"/>
        <v>2640000</v>
      </c>
      <c r="K393" s="55">
        <f t="shared" si="230"/>
        <v>0</v>
      </c>
      <c r="L393" s="5"/>
    </row>
    <row r="394" spans="1:12" s="7" customFormat="1" x14ac:dyDescent="0.25">
      <c r="A394" s="31" t="s">
        <v>227</v>
      </c>
      <c r="B394" s="32" t="s">
        <v>72</v>
      </c>
      <c r="C394" s="33">
        <f t="shared" ref="C394:E396" si="231">C395</f>
        <v>160000</v>
      </c>
      <c r="D394" s="33">
        <f t="shared" si="231"/>
        <v>160000</v>
      </c>
      <c r="E394" s="33">
        <f t="shared" si="231"/>
        <v>160000</v>
      </c>
      <c r="F394" s="33">
        <f t="shared" ref="F394:H396" si="232">F395</f>
        <v>0</v>
      </c>
      <c r="G394" s="33">
        <f t="shared" si="232"/>
        <v>0</v>
      </c>
      <c r="H394" s="33">
        <f t="shared" si="232"/>
        <v>0</v>
      </c>
      <c r="I394" s="59">
        <f t="shared" si="228"/>
        <v>0</v>
      </c>
      <c r="J394" s="33">
        <f t="shared" si="229"/>
        <v>160000</v>
      </c>
      <c r="K394" s="55">
        <f t="shared" si="230"/>
        <v>0</v>
      </c>
      <c r="L394" s="5"/>
    </row>
    <row r="395" spans="1:12" x14ac:dyDescent="0.25">
      <c r="A395" s="31" t="s">
        <v>0</v>
      </c>
      <c r="B395" s="32" t="s">
        <v>244</v>
      </c>
      <c r="C395" s="33">
        <f t="shared" si="231"/>
        <v>160000</v>
      </c>
      <c r="D395" s="33">
        <f t="shared" si="231"/>
        <v>160000</v>
      </c>
      <c r="E395" s="33">
        <f t="shared" si="231"/>
        <v>160000</v>
      </c>
      <c r="F395" s="33">
        <f t="shared" si="232"/>
        <v>0</v>
      </c>
      <c r="G395" s="33">
        <f t="shared" si="232"/>
        <v>0</v>
      </c>
      <c r="H395" s="33">
        <f t="shared" si="232"/>
        <v>0</v>
      </c>
      <c r="I395" s="59">
        <f t="shared" si="228"/>
        <v>0</v>
      </c>
      <c r="J395" s="33">
        <f t="shared" si="229"/>
        <v>160000</v>
      </c>
      <c r="K395" s="55">
        <f t="shared" si="230"/>
        <v>0</v>
      </c>
      <c r="L395" s="5"/>
    </row>
    <row r="396" spans="1:12" x14ac:dyDescent="0.25">
      <c r="A396" s="31">
        <v>521211</v>
      </c>
      <c r="B396" s="32" t="s">
        <v>1</v>
      </c>
      <c r="C396" s="33">
        <f t="shared" si="231"/>
        <v>160000</v>
      </c>
      <c r="D396" s="33">
        <f t="shared" si="231"/>
        <v>160000</v>
      </c>
      <c r="E396" s="33">
        <f t="shared" si="231"/>
        <v>160000</v>
      </c>
      <c r="F396" s="33">
        <f t="shared" si="232"/>
        <v>0</v>
      </c>
      <c r="G396" s="33">
        <f t="shared" si="232"/>
        <v>0</v>
      </c>
      <c r="H396" s="33">
        <f t="shared" si="232"/>
        <v>0</v>
      </c>
      <c r="I396" s="59">
        <f t="shared" si="228"/>
        <v>0</v>
      </c>
      <c r="J396" s="33">
        <f t="shared" si="229"/>
        <v>160000</v>
      </c>
      <c r="K396" s="55">
        <f t="shared" si="230"/>
        <v>0</v>
      </c>
      <c r="L396" s="5"/>
    </row>
    <row r="397" spans="1:12" x14ac:dyDescent="0.25">
      <c r="A397" s="31"/>
      <c r="B397" s="32" t="s">
        <v>336</v>
      </c>
      <c r="C397" s="33">
        <v>160000</v>
      </c>
      <c r="D397" s="33">
        <v>160000</v>
      </c>
      <c r="E397" s="33">
        <v>160000</v>
      </c>
      <c r="F397" s="1">
        <f>JAN!G397</f>
        <v>0</v>
      </c>
      <c r="G397" s="33">
        <v>0</v>
      </c>
      <c r="H397" s="33">
        <v>0</v>
      </c>
      <c r="I397" s="59">
        <f t="shared" si="228"/>
        <v>0</v>
      </c>
      <c r="J397" s="54">
        <f t="shared" si="229"/>
        <v>160000</v>
      </c>
      <c r="K397" s="55">
        <f t="shared" si="230"/>
        <v>0</v>
      </c>
      <c r="L397" s="5"/>
    </row>
    <row r="398" spans="1:12" x14ac:dyDescent="0.25">
      <c r="A398" s="31" t="s">
        <v>181</v>
      </c>
      <c r="B398" s="32" t="s">
        <v>73</v>
      </c>
      <c r="C398" s="33">
        <f>C399+C406+C421</f>
        <v>14592000</v>
      </c>
      <c r="D398" s="33">
        <f>D399+D406+D421</f>
        <v>14592000</v>
      </c>
      <c r="E398" s="33">
        <f>E399+E406+E421</f>
        <v>14592000</v>
      </c>
      <c r="F398" s="33">
        <f t="shared" ref="F398:H398" si="233">F399+F406+F421</f>
        <v>0</v>
      </c>
      <c r="G398" s="33">
        <f t="shared" si="233"/>
        <v>0</v>
      </c>
      <c r="H398" s="33">
        <f t="shared" si="233"/>
        <v>0</v>
      </c>
      <c r="I398" s="59">
        <f t="shared" si="228"/>
        <v>0</v>
      </c>
      <c r="J398" s="54">
        <f t="shared" si="229"/>
        <v>14592000</v>
      </c>
      <c r="K398" s="55">
        <f t="shared" si="230"/>
        <v>0</v>
      </c>
      <c r="L398" s="5"/>
    </row>
    <row r="399" spans="1:12" s="7" customFormat="1" x14ac:dyDescent="0.25">
      <c r="A399" s="31" t="s">
        <v>216</v>
      </c>
      <c r="B399" s="32" t="s">
        <v>74</v>
      </c>
      <c r="C399" s="33">
        <f>C400+C403</f>
        <v>467000</v>
      </c>
      <c r="D399" s="33">
        <f>D400+D403</f>
        <v>467000</v>
      </c>
      <c r="E399" s="33">
        <f>E400+E403</f>
        <v>467000</v>
      </c>
      <c r="F399" s="33">
        <f t="shared" ref="F399:H399" si="234">F400+F403</f>
        <v>0</v>
      </c>
      <c r="G399" s="33">
        <f t="shared" si="234"/>
        <v>0</v>
      </c>
      <c r="H399" s="33">
        <f t="shared" si="234"/>
        <v>0</v>
      </c>
      <c r="I399" s="59">
        <f t="shared" si="228"/>
        <v>0</v>
      </c>
      <c r="J399" s="54">
        <f t="shared" si="229"/>
        <v>467000</v>
      </c>
      <c r="K399" s="55">
        <f t="shared" si="230"/>
        <v>0</v>
      </c>
      <c r="L399" s="5"/>
    </row>
    <row r="400" spans="1:12" x14ac:dyDescent="0.25">
      <c r="A400" s="31" t="s">
        <v>0</v>
      </c>
      <c r="B400" s="32" t="s">
        <v>245</v>
      </c>
      <c r="C400" s="33">
        <f t="shared" ref="C400:E401" si="235">C401</f>
        <v>225000</v>
      </c>
      <c r="D400" s="33">
        <f t="shared" si="235"/>
        <v>225000</v>
      </c>
      <c r="E400" s="33">
        <f t="shared" si="235"/>
        <v>225000</v>
      </c>
      <c r="F400" s="33">
        <f t="shared" ref="F400:H401" si="236">F401</f>
        <v>0</v>
      </c>
      <c r="G400" s="33">
        <f t="shared" si="236"/>
        <v>0</v>
      </c>
      <c r="H400" s="33">
        <f t="shared" si="236"/>
        <v>0</v>
      </c>
      <c r="I400" s="59">
        <f t="shared" si="228"/>
        <v>0</v>
      </c>
      <c r="J400" s="54">
        <f t="shared" si="229"/>
        <v>225000</v>
      </c>
      <c r="K400" s="55">
        <f t="shared" si="230"/>
        <v>0</v>
      </c>
      <c r="L400" s="5"/>
    </row>
    <row r="401" spans="1:12" x14ac:dyDescent="0.25">
      <c r="A401" s="31">
        <v>521211</v>
      </c>
      <c r="B401" s="32" t="s">
        <v>1</v>
      </c>
      <c r="C401" s="33">
        <f t="shared" si="235"/>
        <v>225000</v>
      </c>
      <c r="D401" s="33">
        <f t="shared" si="235"/>
        <v>225000</v>
      </c>
      <c r="E401" s="33">
        <f t="shared" si="235"/>
        <v>225000</v>
      </c>
      <c r="F401" s="33">
        <f t="shared" si="236"/>
        <v>0</v>
      </c>
      <c r="G401" s="33">
        <f t="shared" si="236"/>
        <v>0</v>
      </c>
      <c r="H401" s="33">
        <f t="shared" si="236"/>
        <v>0</v>
      </c>
      <c r="I401" s="59">
        <f t="shared" si="228"/>
        <v>0</v>
      </c>
      <c r="J401" s="54">
        <f t="shared" si="229"/>
        <v>225000</v>
      </c>
      <c r="K401" s="55">
        <f t="shared" si="230"/>
        <v>0</v>
      </c>
      <c r="L401" s="5"/>
    </row>
    <row r="402" spans="1:12" s="7" customFormat="1" x14ac:dyDescent="0.25">
      <c r="A402" s="31"/>
      <c r="B402" s="32" t="s">
        <v>337</v>
      </c>
      <c r="C402" s="33">
        <v>225000</v>
      </c>
      <c r="D402" s="33">
        <v>225000</v>
      </c>
      <c r="E402" s="33">
        <v>225000</v>
      </c>
      <c r="F402" s="1">
        <f>JAN!G402</f>
        <v>0</v>
      </c>
      <c r="G402" s="33">
        <v>0</v>
      </c>
      <c r="H402" s="33">
        <v>0</v>
      </c>
      <c r="I402" s="59">
        <f t="shared" si="228"/>
        <v>0</v>
      </c>
      <c r="J402" s="54">
        <f t="shared" si="229"/>
        <v>225000</v>
      </c>
      <c r="K402" s="55">
        <f t="shared" si="230"/>
        <v>0</v>
      </c>
      <c r="L402" s="5"/>
    </row>
    <row r="403" spans="1:12" s="7" customFormat="1" x14ac:dyDescent="0.25">
      <c r="A403" s="31" t="s">
        <v>11</v>
      </c>
      <c r="B403" s="32" t="s">
        <v>32</v>
      </c>
      <c r="C403" s="33">
        <f t="shared" ref="C403:E404" si="237">C404</f>
        <v>242000</v>
      </c>
      <c r="D403" s="33">
        <f t="shared" si="237"/>
        <v>242000</v>
      </c>
      <c r="E403" s="33">
        <f t="shared" si="237"/>
        <v>242000</v>
      </c>
      <c r="F403" s="33">
        <f t="shared" ref="F403:G404" si="238">F404</f>
        <v>0</v>
      </c>
      <c r="G403" s="33">
        <f t="shared" si="238"/>
        <v>0</v>
      </c>
      <c r="H403" s="33">
        <f>H404</f>
        <v>0</v>
      </c>
      <c r="I403" s="59">
        <f t="shared" si="228"/>
        <v>0</v>
      </c>
      <c r="J403" s="54">
        <f t="shared" si="229"/>
        <v>242000</v>
      </c>
      <c r="K403" s="55">
        <f t="shared" si="230"/>
        <v>0</v>
      </c>
      <c r="L403" s="5"/>
    </row>
    <row r="404" spans="1:12" x14ac:dyDescent="0.25">
      <c r="A404" s="31">
        <v>521211</v>
      </c>
      <c r="B404" s="32" t="s">
        <v>1</v>
      </c>
      <c r="C404" s="33">
        <f t="shared" si="237"/>
        <v>242000</v>
      </c>
      <c r="D404" s="33">
        <f t="shared" si="237"/>
        <v>242000</v>
      </c>
      <c r="E404" s="33">
        <f t="shared" si="237"/>
        <v>242000</v>
      </c>
      <c r="F404" s="33">
        <f t="shared" si="238"/>
        <v>0</v>
      </c>
      <c r="G404" s="33">
        <f t="shared" si="238"/>
        <v>0</v>
      </c>
      <c r="H404" s="33">
        <f>H405</f>
        <v>0</v>
      </c>
      <c r="I404" s="59">
        <f t="shared" si="228"/>
        <v>0</v>
      </c>
      <c r="J404" s="54">
        <f t="shared" si="229"/>
        <v>242000</v>
      </c>
      <c r="K404" s="55">
        <f t="shared" si="230"/>
        <v>0</v>
      </c>
      <c r="L404" s="5"/>
    </row>
    <row r="405" spans="1:12" s="7" customFormat="1" x14ac:dyDescent="0.25">
      <c r="A405" s="31"/>
      <c r="B405" s="32" t="s">
        <v>281</v>
      </c>
      <c r="C405" s="33">
        <v>242000</v>
      </c>
      <c r="D405" s="33">
        <v>242000</v>
      </c>
      <c r="E405" s="33">
        <v>242000</v>
      </c>
      <c r="F405" s="1">
        <f>JAN!G405</f>
        <v>0</v>
      </c>
      <c r="G405" s="33">
        <v>0</v>
      </c>
      <c r="H405" s="33">
        <v>0</v>
      </c>
      <c r="I405" s="59">
        <f t="shared" si="228"/>
        <v>0</v>
      </c>
      <c r="J405" s="54">
        <f t="shared" si="229"/>
        <v>242000</v>
      </c>
      <c r="K405" s="55">
        <f t="shared" si="230"/>
        <v>0</v>
      </c>
      <c r="L405" s="5"/>
    </row>
    <row r="406" spans="1:12" x14ac:dyDescent="0.25">
      <c r="A406" s="31" t="s">
        <v>217</v>
      </c>
      <c r="B406" s="32" t="s">
        <v>75</v>
      </c>
      <c r="C406" s="33">
        <f>C407</f>
        <v>13900000</v>
      </c>
      <c r="D406" s="33">
        <f>D407</f>
        <v>13900000</v>
      </c>
      <c r="E406" s="33">
        <f>E407</f>
        <v>13900000</v>
      </c>
      <c r="F406" s="33">
        <f t="shared" ref="F406:H406" si="239">F407</f>
        <v>0</v>
      </c>
      <c r="G406" s="33">
        <f t="shared" si="239"/>
        <v>0</v>
      </c>
      <c r="H406" s="33">
        <f t="shared" si="239"/>
        <v>0</v>
      </c>
      <c r="I406" s="59">
        <f t="shared" si="228"/>
        <v>0</v>
      </c>
      <c r="J406" s="54">
        <f t="shared" si="229"/>
        <v>13900000</v>
      </c>
      <c r="K406" s="55">
        <f t="shared" si="230"/>
        <v>0</v>
      </c>
      <c r="L406" s="5"/>
    </row>
    <row r="407" spans="1:12" x14ac:dyDescent="0.25">
      <c r="A407" s="31" t="s">
        <v>0</v>
      </c>
      <c r="B407" s="32" t="s">
        <v>244</v>
      </c>
      <c r="C407" s="33">
        <f>C408+C411+C416+C419</f>
        <v>13900000</v>
      </c>
      <c r="D407" s="33">
        <f>D408+D411+D416+D419</f>
        <v>13900000</v>
      </c>
      <c r="E407" s="33">
        <f>E408+E411+E416+E419</f>
        <v>13900000</v>
      </c>
      <c r="F407" s="33">
        <f t="shared" ref="F407:H407" si="240">F408+F411+F416+F419</f>
        <v>0</v>
      </c>
      <c r="G407" s="33">
        <f t="shared" si="240"/>
        <v>0</v>
      </c>
      <c r="H407" s="33">
        <f t="shared" si="240"/>
        <v>0</v>
      </c>
      <c r="I407" s="59">
        <f t="shared" si="228"/>
        <v>0</v>
      </c>
      <c r="J407" s="54">
        <f t="shared" si="229"/>
        <v>13900000</v>
      </c>
      <c r="K407" s="55">
        <f t="shared" si="230"/>
        <v>0</v>
      </c>
      <c r="L407" s="5"/>
    </row>
    <row r="408" spans="1:12" x14ac:dyDescent="0.25">
      <c r="A408" s="31">
        <v>521211</v>
      </c>
      <c r="B408" s="32" t="s">
        <v>1</v>
      </c>
      <c r="C408" s="33">
        <f>SUM(C409:C410)</f>
        <v>800000</v>
      </c>
      <c r="D408" s="33">
        <f>SUM(D409:D410)</f>
        <v>800000</v>
      </c>
      <c r="E408" s="33">
        <f>SUM(E409:E410)</f>
        <v>800000</v>
      </c>
      <c r="F408" s="33">
        <f t="shared" ref="F408:H408" si="241">SUM(F409:F410)</f>
        <v>0</v>
      </c>
      <c r="G408" s="33">
        <f t="shared" si="241"/>
        <v>0</v>
      </c>
      <c r="H408" s="33">
        <f t="shared" si="241"/>
        <v>0</v>
      </c>
      <c r="I408" s="59">
        <f t="shared" si="228"/>
        <v>0</v>
      </c>
      <c r="J408" s="54">
        <f t="shared" si="229"/>
        <v>800000</v>
      </c>
      <c r="K408" s="55">
        <f t="shared" si="230"/>
        <v>0</v>
      </c>
      <c r="L408" s="5"/>
    </row>
    <row r="409" spans="1:12" x14ac:dyDescent="0.25">
      <c r="A409" s="31"/>
      <c r="B409" s="32" t="s">
        <v>342</v>
      </c>
      <c r="C409" s="33">
        <v>200000</v>
      </c>
      <c r="D409" s="33">
        <v>200000</v>
      </c>
      <c r="E409" s="33">
        <v>200000</v>
      </c>
      <c r="F409" s="1">
        <f>JAN!G409</f>
        <v>0</v>
      </c>
      <c r="G409" s="33">
        <v>0</v>
      </c>
      <c r="H409" s="33">
        <v>0</v>
      </c>
      <c r="I409" s="59">
        <f t="shared" si="228"/>
        <v>0</v>
      </c>
      <c r="J409" s="54">
        <f t="shared" si="229"/>
        <v>200000</v>
      </c>
      <c r="K409" s="55">
        <f t="shared" si="230"/>
        <v>0</v>
      </c>
      <c r="L409" s="5"/>
    </row>
    <row r="410" spans="1:12" x14ac:dyDescent="0.25">
      <c r="A410" s="31"/>
      <c r="B410" s="32" t="s">
        <v>397</v>
      </c>
      <c r="C410" s="33">
        <v>600000</v>
      </c>
      <c r="D410" s="33">
        <v>600000</v>
      </c>
      <c r="E410" s="33">
        <v>600000</v>
      </c>
      <c r="F410" s="1">
        <f>JAN!G410</f>
        <v>0</v>
      </c>
      <c r="G410" s="33">
        <v>0</v>
      </c>
      <c r="H410" s="33">
        <v>0</v>
      </c>
      <c r="I410" s="59">
        <f t="shared" si="228"/>
        <v>0</v>
      </c>
      <c r="J410" s="54">
        <f t="shared" si="229"/>
        <v>600000</v>
      </c>
      <c r="K410" s="55">
        <f t="shared" si="230"/>
        <v>0</v>
      </c>
      <c r="L410" s="5"/>
    </row>
    <row r="411" spans="1:12" s="7" customFormat="1" x14ac:dyDescent="0.25">
      <c r="A411" s="31">
        <v>522141</v>
      </c>
      <c r="B411" s="32" t="s">
        <v>76</v>
      </c>
      <c r="C411" s="33">
        <f>SUM(C412:C415)</f>
        <v>8400000</v>
      </c>
      <c r="D411" s="33">
        <f>SUM(D412:D415)</f>
        <v>8400000</v>
      </c>
      <c r="E411" s="33">
        <f>SUM(E412:E415)</f>
        <v>8400000</v>
      </c>
      <c r="F411" s="33">
        <f t="shared" ref="F411:H411" si="242">SUM(F412:F415)</f>
        <v>0</v>
      </c>
      <c r="G411" s="33">
        <f t="shared" si="242"/>
        <v>0</v>
      </c>
      <c r="H411" s="33">
        <f t="shared" si="242"/>
        <v>0</v>
      </c>
      <c r="I411" s="59">
        <f t="shared" si="228"/>
        <v>0</v>
      </c>
      <c r="J411" s="54">
        <f t="shared" si="229"/>
        <v>8400000</v>
      </c>
      <c r="K411" s="55">
        <f t="shared" si="230"/>
        <v>0</v>
      </c>
      <c r="L411" s="5"/>
    </row>
    <row r="412" spans="1:12" x14ac:dyDescent="0.25">
      <c r="A412" s="31"/>
      <c r="B412" s="32" t="s">
        <v>343</v>
      </c>
      <c r="C412" s="33">
        <v>1600000</v>
      </c>
      <c r="D412" s="33">
        <v>1600000</v>
      </c>
      <c r="E412" s="33">
        <v>1600000</v>
      </c>
      <c r="F412" s="1">
        <f>JAN!G412</f>
        <v>0</v>
      </c>
      <c r="G412" s="33">
        <v>0</v>
      </c>
      <c r="H412" s="33">
        <v>0</v>
      </c>
      <c r="I412" s="59">
        <f t="shared" si="228"/>
        <v>0</v>
      </c>
      <c r="J412" s="54">
        <f t="shared" si="229"/>
        <v>1600000</v>
      </c>
      <c r="K412" s="55">
        <f t="shared" si="230"/>
        <v>0</v>
      </c>
      <c r="L412" s="5"/>
    </row>
    <row r="413" spans="1:12" x14ac:dyDescent="0.25">
      <c r="A413" s="31"/>
      <c r="B413" s="32" t="s">
        <v>399</v>
      </c>
      <c r="C413" s="33">
        <v>1600000</v>
      </c>
      <c r="D413" s="33">
        <v>1600000</v>
      </c>
      <c r="E413" s="33">
        <v>1600000</v>
      </c>
      <c r="F413" s="1">
        <f>JAN!G413</f>
        <v>0</v>
      </c>
      <c r="G413" s="33">
        <v>0</v>
      </c>
      <c r="H413" s="33">
        <v>0</v>
      </c>
      <c r="I413" s="59">
        <f t="shared" si="228"/>
        <v>0</v>
      </c>
      <c r="J413" s="54">
        <f t="shared" si="229"/>
        <v>1600000</v>
      </c>
      <c r="K413" s="55">
        <f t="shared" si="230"/>
        <v>0</v>
      </c>
      <c r="L413" s="5"/>
    </row>
    <row r="414" spans="1:12" x14ac:dyDescent="0.25">
      <c r="A414" s="31"/>
      <c r="B414" s="32" t="s">
        <v>437</v>
      </c>
      <c r="C414" s="33">
        <v>2600000</v>
      </c>
      <c r="D414" s="33">
        <v>2600000</v>
      </c>
      <c r="E414" s="33">
        <v>2600000</v>
      </c>
      <c r="F414" s="1">
        <f>JAN!G414</f>
        <v>0</v>
      </c>
      <c r="G414" s="33">
        <v>0</v>
      </c>
      <c r="H414" s="33">
        <v>0</v>
      </c>
      <c r="I414" s="59">
        <f t="shared" si="228"/>
        <v>0</v>
      </c>
      <c r="J414" s="54">
        <f t="shared" si="229"/>
        <v>2600000</v>
      </c>
      <c r="K414" s="55">
        <f t="shared" si="230"/>
        <v>0</v>
      </c>
      <c r="L414" s="5"/>
    </row>
    <row r="415" spans="1:12" x14ac:dyDescent="0.25">
      <c r="A415" s="31"/>
      <c r="B415" s="32" t="s">
        <v>462</v>
      </c>
      <c r="C415" s="33">
        <v>2600000</v>
      </c>
      <c r="D415" s="33">
        <v>2600000</v>
      </c>
      <c r="E415" s="33">
        <v>2600000</v>
      </c>
      <c r="F415" s="1">
        <f>JAN!G415</f>
        <v>0</v>
      </c>
      <c r="G415" s="33">
        <v>0</v>
      </c>
      <c r="H415" s="33">
        <v>0</v>
      </c>
      <c r="I415" s="59">
        <f t="shared" si="228"/>
        <v>0</v>
      </c>
      <c r="J415" s="54">
        <f t="shared" si="229"/>
        <v>2600000</v>
      </c>
      <c r="K415" s="55">
        <f t="shared" si="230"/>
        <v>0</v>
      </c>
      <c r="L415" s="5"/>
    </row>
    <row r="416" spans="1:12" x14ac:dyDescent="0.25">
      <c r="A416" s="31">
        <v>522151</v>
      </c>
      <c r="B416" s="32" t="s">
        <v>34</v>
      </c>
      <c r="C416" s="33">
        <f>SUM(C417:C418)</f>
        <v>2500000</v>
      </c>
      <c r="D416" s="33">
        <f>SUM(D417:D418)</f>
        <v>2500000</v>
      </c>
      <c r="E416" s="33">
        <f>SUM(E417:E418)</f>
        <v>2500000</v>
      </c>
      <c r="F416" s="33">
        <f t="shared" ref="F416:H416" si="243">SUM(F417:F418)</f>
        <v>0</v>
      </c>
      <c r="G416" s="33">
        <f t="shared" si="243"/>
        <v>0</v>
      </c>
      <c r="H416" s="33">
        <f t="shared" si="243"/>
        <v>0</v>
      </c>
      <c r="I416" s="59">
        <f t="shared" si="228"/>
        <v>0</v>
      </c>
      <c r="J416" s="54">
        <f t="shared" si="229"/>
        <v>2500000</v>
      </c>
      <c r="K416" s="55">
        <f t="shared" si="230"/>
        <v>0</v>
      </c>
      <c r="L416" s="5"/>
    </row>
    <row r="417" spans="1:12" x14ac:dyDescent="0.25">
      <c r="A417" s="31"/>
      <c r="B417" s="32" t="s">
        <v>480</v>
      </c>
      <c r="C417" s="33">
        <v>1500000</v>
      </c>
      <c r="D417" s="33">
        <v>1500000</v>
      </c>
      <c r="E417" s="33">
        <v>1500000</v>
      </c>
      <c r="F417" s="1">
        <f>JAN!G417</f>
        <v>0</v>
      </c>
      <c r="G417" s="33">
        <v>0</v>
      </c>
      <c r="H417" s="33">
        <v>0</v>
      </c>
      <c r="I417" s="59">
        <f t="shared" si="228"/>
        <v>0</v>
      </c>
      <c r="J417" s="54">
        <f t="shared" si="229"/>
        <v>1500000</v>
      </c>
      <c r="K417" s="55">
        <f t="shared" si="230"/>
        <v>0</v>
      </c>
      <c r="L417" s="5"/>
    </row>
    <row r="418" spans="1:12" s="7" customFormat="1" x14ac:dyDescent="0.25">
      <c r="A418" s="31"/>
      <c r="B418" s="32" t="s">
        <v>400</v>
      </c>
      <c r="C418" s="33">
        <v>1000000</v>
      </c>
      <c r="D418" s="33">
        <v>1000000</v>
      </c>
      <c r="E418" s="33">
        <v>1000000</v>
      </c>
      <c r="F418" s="1">
        <f>JAN!G418</f>
        <v>0</v>
      </c>
      <c r="G418" s="33">
        <v>0</v>
      </c>
      <c r="H418" s="33">
        <v>0</v>
      </c>
      <c r="I418" s="59">
        <f t="shared" si="228"/>
        <v>0</v>
      </c>
      <c r="J418" s="54">
        <f t="shared" si="229"/>
        <v>1000000</v>
      </c>
      <c r="K418" s="55">
        <f t="shared" si="230"/>
        <v>0</v>
      </c>
      <c r="L418" s="5"/>
    </row>
    <row r="419" spans="1:12" x14ac:dyDescent="0.25">
      <c r="A419" s="31">
        <v>524113</v>
      </c>
      <c r="B419" s="32" t="s">
        <v>38</v>
      </c>
      <c r="C419" s="33">
        <f>C420</f>
        <v>2200000</v>
      </c>
      <c r="D419" s="33">
        <f>D420</f>
        <v>2200000</v>
      </c>
      <c r="E419" s="33">
        <f>E420</f>
        <v>2200000</v>
      </c>
      <c r="F419" s="33">
        <f t="shared" ref="F419:H419" si="244">F420</f>
        <v>0</v>
      </c>
      <c r="G419" s="33">
        <f t="shared" si="244"/>
        <v>0</v>
      </c>
      <c r="H419" s="33">
        <f t="shared" si="244"/>
        <v>0</v>
      </c>
      <c r="I419" s="59">
        <f t="shared" si="228"/>
        <v>0</v>
      </c>
      <c r="J419" s="54">
        <f t="shared" si="229"/>
        <v>2200000</v>
      </c>
      <c r="K419" s="55">
        <f t="shared" si="230"/>
        <v>0</v>
      </c>
      <c r="L419" s="5"/>
    </row>
    <row r="420" spans="1:12" s="7" customFormat="1" x14ac:dyDescent="0.25">
      <c r="A420" s="31"/>
      <c r="B420" s="32" t="s">
        <v>344</v>
      </c>
      <c r="C420" s="33">
        <v>2200000</v>
      </c>
      <c r="D420" s="33">
        <v>2200000</v>
      </c>
      <c r="E420" s="33">
        <v>2200000</v>
      </c>
      <c r="F420" s="1">
        <f>JAN!G420</f>
        <v>0</v>
      </c>
      <c r="G420" s="33">
        <v>0</v>
      </c>
      <c r="H420" s="33">
        <v>0</v>
      </c>
      <c r="I420" s="59">
        <f t="shared" si="228"/>
        <v>0</v>
      </c>
      <c r="J420" s="54">
        <f t="shared" si="229"/>
        <v>2200000</v>
      </c>
      <c r="K420" s="55">
        <f t="shared" si="230"/>
        <v>0</v>
      </c>
      <c r="L420" s="16"/>
    </row>
    <row r="421" spans="1:12" s="7" customFormat="1" x14ac:dyDescent="0.25">
      <c r="A421" s="31" t="s">
        <v>227</v>
      </c>
      <c r="B421" s="32" t="s">
        <v>77</v>
      </c>
      <c r="C421" s="33">
        <f t="shared" ref="C421:E423" si="245">C422</f>
        <v>225000</v>
      </c>
      <c r="D421" s="33">
        <f t="shared" si="245"/>
        <v>225000</v>
      </c>
      <c r="E421" s="33">
        <f t="shared" si="245"/>
        <v>225000</v>
      </c>
      <c r="F421" s="33">
        <f t="shared" ref="F421:H423" si="246">F422</f>
        <v>0</v>
      </c>
      <c r="G421" s="33">
        <f t="shared" si="246"/>
        <v>0</v>
      </c>
      <c r="H421" s="33">
        <f t="shared" si="246"/>
        <v>0</v>
      </c>
      <c r="I421" s="59">
        <f t="shared" si="228"/>
        <v>0</v>
      </c>
      <c r="J421" s="54">
        <f t="shared" si="229"/>
        <v>225000</v>
      </c>
      <c r="K421" s="55">
        <f t="shared" si="230"/>
        <v>0</v>
      </c>
      <c r="L421" s="5"/>
    </row>
    <row r="422" spans="1:12" s="7" customFormat="1" x14ac:dyDescent="0.25">
      <c r="A422" s="31" t="s">
        <v>0</v>
      </c>
      <c r="B422" s="32" t="s">
        <v>244</v>
      </c>
      <c r="C422" s="33">
        <f t="shared" si="245"/>
        <v>225000</v>
      </c>
      <c r="D422" s="33">
        <f t="shared" si="245"/>
        <v>225000</v>
      </c>
      <c r="E422" s="33">
        <f t="shared" si="245"/>
        <v>225000</v>
      </c>
      <c r="F422" s="33">
        <f t="shared" si="246"/>
        <v>0</v>
      </c>
      <c r="G422" s="33">
        <f t="shared" si="246"/>
        <v>0</v>
      </c>
      <c r="H422" s="33">
        <f t="shared" si="246"/>
        <v>0</v>
      </c>
      <c r="I422" s="59">
        <f t="shared" si="228"/>
        <v>0</v>
      </c>
      <c r="J422" s="54">
        <f t="shared" si="229"/>
        <v>225000</v>
      </c>
      <c r="K422" s="55">
        <f t="shared" si="230"/>
        <v>0</v>
      </c>
      <c r="L422" s="5"/>
    </row>
    <row r="423" spans="1:12" x14ac:dyDescent="0.25">
      <c r="A423" s="31">
        <v>521211</v>
      </c>
      <c r="B423" s="32" t="s">
        <v>1</v>
      </c>
      <c r="C423" s="33">
        <f t="shared" si="245"/>
        <v>225000</v>
      </c>
      <c r="D423" s="33">
        <f t="shared" si="245"/>
        <v>225000</v>
      </c>
      <c r="E423" s="33">
        <f t="shared" si="245"/>
        <v>225000</v>
      </c>
      <c r="F423" s="33">
        <f t="shared" si="246"/>
        <v>0</v>
      </c>
      <c r="G423" s="33">
        <f t="shared" si="246"/>
        <v>0</v>
      </c>
      <c r="H423" s="33">
        <f t="shared" si="246"/>
        <v>0</v>
      </c>
      <c r="I423" s="59">
        <f t="shared" si="228"/>
        <v>0</v>
      </c>
      <c r="J423" s="54">
        <f t="shared" si="229"/>
        <v>225000</v>
      </c>
      <c r="K423" s="55">
        <f t="shared" si="230"/>
        <v>0</v>
      </c>
      <c r="L423" s="5"/>
    </row>
    <row r="424" spans="1:12" x14ac:dyDescent="0.25">
      <c r="A424" s="31"/>
      <c r="B424" s="32" t="s">
        <v>336</v>
      </c>
      <c r="C424" s="33">
        <v>225000</v>
      </c>
      <c r="D424" s="33">
        <v>225000</v>
      </c>
      <c r="E424" s="33">
        <v>225000</v>
      </c>
      <c r="F424" s="1">
        <f>JAN!G424</f>
        <v>0</v>
      </c>
      <c r="G424" s="33">
        <v>0</v>
      </c>
      <c r="H424" s="33">
        <v>0</v>
      </c>
      <c r="I424" s="59">
        <f t="shared" si="228"/>
        <v>0</v>
      </c>
      <c r="J424" s="54">
        <f t="shared" si="229"/>
        <v>225000</v>
      </c>
      <c r="K424" s="55">
        <f t="shared" si="230"/>
        <v>0</v>
      </c>
      <c r="L424" s="5"/>
    </row>
    <row r="425" spans="1:12" s="7" customFormat="1" x14ac:dyDescent="0.25">
      <c r="A425" s="31" t="s">
        <v>180</v>
      </c>
      <c r="B425" s="32" t="s">
        <v>78</v>
      </c>
      <c r="C425" s="33">
        <f>C426+C431+C435</f>
        <v>1840000</v>
      </c>
      <c r="D425" s="33">
        <f>D426+D431+D435</f>
        <v>1840000</v>
      </c>
      <c r="E425" s="33">
        <f>E426+E431+E435</f>
        <v>1840000</v>
      </c>
      <c r="F425" s="33">
        <f t="shared" ref="F425:H425" si="247">F426+F431+F435</f>
        <v>0</v>
      </c>
      <c r="G425" s="33">
        <f t="shared" si="247"/>
        <v>0</v>
      </c>
      <c r="H425" s="33">
        <f t="shared" si="247"/>
        <v>0</v>
      </c>
      <c r="I425" s="59">
        <f t="shared" si="228"/>
        <v>0</v>
      </c>
      <c r="J425" s="54">
        <f t="shared" si="229"/>
        <v>1840000</v>
      </c>
      <c r="K425" s="55">
        <f t="shared" si="230"/>
        <v>0</v>
      </c>
      <c r="L425" s="5"/>
    </row>
    <row r="426" spans="1:12" x14ac:dyDescent="0.25">
      <c r="A426" s="31" t="s">
        <v>216</v>
      </c>
      <c r="B426" s="32" t="s">
        <v>79</v>
      </c>
      <c r="C426" s="33">
        <f t="shared" ref="C426:E427" si="248">C427</f>
        <v>820000</v>
      </c>
      <c r="D426" s="33">
        <f t="shared" si="248"/>
        <v>820000</v>
      </c>
      <c r="E426" s="33">
        <f t="shared" si="248"/>
        <v>820000</v>
      </c>
      <c r="F426" s="33">
        <f t="shared" ref="F426:H427" si="249">F427</f>
        <v>0</v>
      </c>
      <c r="G426" s="33">
        <f t="shared" si="249"/>
        <v>0</v>
      </c>
      <c r="H426" s="33">
        <f t="shared" si="249"/>
        <v>0</v>
      </c>
      <c r="I426" s="59">
        <f t="shared" si="228"/>
        <v>0</v>
      </c>
      <c r="J426" s="54">
        <f t="shared" si="229"/>
        <v>820000</v>
      </c>
      <c r="K426" s="55">
        <f t="shared" si="230"/>
        <v>0</v>
      </c>
      <c r="L426" s="5"/>
    </row>
    <row r="427" spans="1:12" x14ac:dyDescent="0.25">
      <c r="A427" s="31" t="s">
        <v>0</v>
      </c>
      <c r="B427" s="32" t="s">
        <v>246</v>
      </c>
      <c r="C427" s="33">
        <f t="shared" si="248"/>
        <v>820000</v>
      </c>
      <c r="D427" s="33">
        <f t="shared" si="248"/>
        <v>820000</v>
      </c>
      <c r="E427" s="33">
        <f t="shared" si="248"/>
        <v>820000</v>
      </c>
      <c r="F427" s="33">
        <f t="shared" si="249"/>
        <v>0</v>
      </c>
      <c r="G427" s="33">
        <f t="shared" si="249"/>
        <v>0</v>
      </c>
      <c r="H427" s="33">
        <f t="shared" si="249"/>
        <v>0</v>
      </c>
      <c r="I427" s="59">
        <f t="shared" si="228"/>
        <v>0</v>
      </c>
      <c r="J427" s="54">
        <f t="shared" si="229"/>
        <v>820000</v>
      </c>
      <c r="K427" s="55">
        <f t="shared" si="230"/>
        <v>0</v>
      </c>
      <c r="L427" s="5"/>
    </row>
    <row r="428" spans="1:12" x14ac:dyDescent="0.25">
      <c r="A428" s="31">
        <v>521211</v>
      </c>
      <c r="B428" s="32" t="s">
        <v>1</v>
      </c>
      <c r="C428" s="33">
        <f>SUM(C429:C430)</f>
        <v>820000</v>
      </c>
      <c r="D428" s="33">
        <f>SUM(D429:D430)</f>
        <v>820000</v>
      </c>
      <c r="E428" s="33">
        <f>SUM(E429:E430)</f>
        <v>820000</v>
      </c>
      <c r="F428" s="33">
        <f t="shared" ref="F428:H428" si="250">SUM(F429:F430)</f>
        <v>0</v>
      </c>
      <c r="G428" s="33">
        <f t="shared" si="250"/>
        <v>0</v>
      </c>
      <c r="H428" s="33">
        <f t="shared" si="250"/>
        <v>0</v>
      </c>
      <c r="I428" s="59">
        <f t="shared" si="228"/>
        <v>0</v>
      </c>
      <c r="J428" s="54">
        <f t="shared" si="229"/>
        <v>820000</v>
      </c>
      <c r="K428" s="55">
        <f t="shared" si="230"/>
        <v>0</v>
      </c>
    </row>
    <row r="429" spans="1:12" s="7" customFormat="1" x14ac:dyDescent="0.25">
      <c r="A429" s="31"/>
      <c r="B429" s="32" t="s">
        <v>281</v>
      </c>
      <c r="C429" s="33">
        <v>220000</v>
      </c>
      <c r="D429" s="33">
        <v>220000</v>
      </c>
      <c r="E429" s="33">
        <v>220000</v>
      </c>
      <c r="F429" s="1">
        <f>JAN!G429</f>
        <v>0</v>
      </c>
      <c r="G429" s="33">
        <v>0</v>
      </c>
      <c r="H429" s="33">
        <v>0</v>
      </c>
      <c r="I429" s="59">
        <f t="shared" si="228"/>
        <v>0</v>
      </c>
      <c r="J429" s="54">
        <f t="shared" si="229"/>
        <v>220000</v>
      </c>
      <c r="K429" s="55">
        <f t="shared" si="230"/>
        <v>0</v>
      </c>
      <c r="L429" s="16"/>
    </row>
    <row r="430" spans="1:12" x14ac:dyDescent="0.25">
      <c r="A430" s="31"/>
      <c r="B430" s="32" t="s">
        <v>506</v>
      </c>
      <c r="C430" s="33">
        <v>600000</v>
      </c>
      <c r="D430" s="33">
        <v>600000</v>
      </c>
      <c r="E430" s="33">
        <v>600000</v>
      </c>
      <c r="F430" s="1">
        <f>JAN!G430</f>
        <v>0</v>
      </c>
      <c r="G430" s="33">
        <v>0</v>
      </c>
      <c r="H430" s="33">
        <v>0</v>
      </c>
      <c r="I430" s="59">
        <f t="shared" si="228"/>
        <v>0</v>
      </c>
      <c r="J430" s="54">
        <f t="shared" si="229"/>
        <v>600000</v>
      </c>
      <c r="K430" s="55">
        <f t="shared" si="230"/>
        <v>0</v>
      </c>
    </row>
    <row r="431" spans="1:12" x14ac:dyDescent="0.25">
      <c r="A431" s="31" t="s">
        <v>217</v>
      </c>
      <c r="B431" s="32" t="s">
        <v>80</v>
      </c>
      <c r="C431" s="33">
        <f t="shared" ref="C431:E433" si="251">C432</f>
        <v>880000</v>
      </c>
      <c r="D431" s="33">
        <f t="shared" si="251"/>
        <v>880000</v>
      </c>
      <c r="E431" s="33">
        <f t="shared" si="251"/>
        <v>880000</v>
      </c>
      <c r="F431" s="33">
        <f t="shared" ref="F431:H433" si="252">F432</f>
        <v>0</v>
      </c>
      <c r="G431" s="33">
        <f t="shared" si="252"/>
        <v>0</v>
      </c>
      <c r="H431" s="33">
        <f t="shared" si="252"/>
        <v>0</v>
      </c>
      <c r="I431" s="59">
        <f t="shared" si="228"/>
        <v>0</v>
      </c>
      <c r="J431" s="54">
        <f t="shared" si="229"/>
        <v>880000</v>
      </c>
      <c r="K431" s="55">
        <f t="shared" si="230"/>
        <v>0</v>
      </c>
    </row>
    <row r="432" spans="1:12" s="7" customFormat="1" x14ac:dyDescent="0.25">
      <c r="A432" s="31" t="s">
        <v>0</v>
      </c>
      <c r="B432" s="32" t="s">
        <v>244</v>
      </c>
      <c r="C432" s="33">
        <f t="shared" si="251"/>
        <v>880000</v>
      </c>
      <c r="D432" s="33">
        <f t="shared" si="251"/>
        <v>880000</v>
      </c>
      <c r="E432" s="33">
        <f t="shared" si="251"/>
        <v>880000</v>
      </c>
      <c r="F432" s="33">
        <f t="shared" si="252"/>
        <v>0</v>
      </c>
      <c r="G432" s="33">
        <f t="shared" si="252"/>
        <v>0</v>
      </c>
      <c r="H432" s="33">
        <f t="shared" si="252"/>
        <v>0</v>
      </c>
      <c r="I432" s="59">
        <f t="shared" si="228"/>
        <v>0</v>
      </c>
      <c r="J432" s="54">
        <f t="shared" si="229"/>
        <v>880000</v>
      </c>
      <c r="K432" s="55">
        <f t="shared" si="230"/>
        <v>0</v>
      </c>
      <c r="L432" s="16"/>
    </row>
    <row r="433" spans="1:12" x14ac:dyDescent="0.25">
      <c r="A433" s="31">
        <v>524113</v>
      </c>
      <c r="B433" s="32" t="s">
        <v>38</v>
      </c>
      <c r="C433" s="33">
        <f t="shared" si="251"/>
        <v>880000</v>
      </c>
      <c r="D433" s="33">
        <f t="shared" si="251"/>
        <v>880000</v>
      </c>
      <c r="E433" s="33">
        <f t="shared" si="251"/>
        <v>880000</v>
      </c>
      <c r="F433" s="33">
        <f t="shared" si="252"/>
        <v>0</v>
      </c>
      <c r="G433" s="33">
        <f t="shared" si="252"/>
        <v>0</v>
      </c>
      <c r="H433" s="33">
        <f t="shared" si="252"/>
        <v>0</v>
      </c>
      <c r="I433" s="59">
        <f t="shared" si="228"/>
        <v>0</v>
      </c>
      <c r="J433" s="54">
        <f t="shared" si="229"/>
        <v>880000</v>
      </c>
      <c r="K433" s="55">
        <f t="shared" si="230"/>
        <v>0</v>
      </c>
    </row>
    <row r="434" spans="1:12" x14ac:dyDescent="0.25">
      <c r="A434" s="31"/>
      <c r="B434" s="32" t="s">
        <v>401</v>
      </c>
      <c r="C434" s="33">
        <v>880000</v>
      </c>
      <c r="D434" s="33">
        <v>880000</v>
      </c>
      <c r="E434" s="33">
        <v>880000</v>
      </c>
      <c r="F434" s="1">
        <f>JAN!G434</f>
        <v>0</v>
      </c>
      <c r="G434" s="33">
        <v>0</v>
      </c>
      <c r="H434" s="33">
        <v>0</v>
      </c>
      <c r="I434" s="59">
        <f t="shared" si="228"/>
        <v>0</v>
      </c>
      <c r="J434" s="54">
        <f t="shared" si="229"/>
        <v>880000</v>
      </c>
      <c r="K434" s="55">
        <f t="shared" si="230"/>
        <v>0</v>
      </c>
    </row>
    <row r="435" spans="1:12" x14ac:dyDescent="0.25">
      <c r="A435" s="31" t="s">
        <v>227</v>
      </c>
      <c r="B435" s="32" t="s">
        <v>81</v>
      </c>
      <c r="C435" s="33">
        <f t="shared" ref="C435:E437" si="253">C436</f>
        <v>140000</v>
      </c>
      <c r="D435" s="33">
        <f t="shared" si="253"/>
        <v>140000</v>
      </c>
      <c r="E435" s="33">
        <f t="shared" si="253"/>
        <v>140000</v>
      </c>
      <c r="F435" s="33">
        <f t="shared" ref="F435:H437" si="254">F436</f>
        <v>0</v>
      </c>
      <c r="G435" s="33">
        <f t="shared" si="254"/>
        <v>0</v>
      </c>
      <c r="H435" s="33">
        <f t="shared" si="254"/>
        <v>0</v>
      </c>
      <c r="I435" s="59">
        <f t="shared" si="228"/>
        <v>0</v>
      </c>
      <c r="J435" s="54">
        <f t="shared" si="229"/>
        <v>140000</v>
      </c>
      <c r="K435" s="55">
        <f t="shared" si="230"/>
        <v>0</v>
      </c>
    </row>
    <row r="436" spans="1:12" x14ac:dyDescent="0.25">
      <c r="A436" s="31" t="s">
        <v>0</v>
      </c>
      <c r="B436" s="32" t="s">
        <v>244</v>
      </c>
      <c r="C436" s="33">
        <f t="shared" si="253"/>
        <v>140000</v>
      </c>
      <c r="D436" s="33">
        <f t="shared" si="253"/>
        <v>140000</v>
      </c>
      <c r="E436" s="33">
        <f t="shared" si="253"/>
        <v>140000</v>
      </c>
      <c r="F436" s="33">
        <f t="shared" si="254"/>
        <v>0</v>
      </c>
      <c r="G436" s="33">
        <f t="shared" si="254"/>
        <v>0</v>
      </c>
      <c r="H436" s="33">
        <f t="shared" si="254"/>
        <v>0</v>
      </c>
      <c r="I436" s="59">
        <f t="shared" si="228"/>
        <v>0</v>
      </c>
      <c r="J436" s="54">
        <f t="shared" si="229"/>
        <v>140000</v>
      </c>
      <c r="K436" s="55">
        <f t="shared" si="230"/>
        <v>0</v>
      </c>
    </row>
    <row r="437" spans="1:12" x14ac:dyDescent="0.25">
      <c r="A437" s="31">
        <v>521211</v>
      </c>
      <c r="B437" s="32" t="s">
        <v>1</v>
      </c>
      <c r="C437" s="33">
        <f t="shared" si="253"/>
        <v>140000</v>
      </c>
      <c r="D437" s="33">
        <f t="shared" si="253"/>
        <v>140000</v>
      </c>
      <c r="E437" s="33">
        <f t="shared" si="253"/>
        <v>140000</v>
      </c>
      <c r="F437" s="33">
        <f t="shared" si="254"/>
        <v>0</v>
      </c>
      <c r="G437" s="33">
        <f t="shared" si="254"/>
        <v>0</v>
      </c>
      <c r="H437" s="33">
        <f t="shared" si="254"/>
        <v>0</v>
      </c>
      <c r="I437" s="59">
        <f t="shared" si="228"/>
        <v>0</v>
      </c>
      <c r="J437" s="54">
        <f t="shared" si="229"/>
        <v>140000</v>
      </c>
      <c r="K437" s="55">
        <f t="shared" si="230"/>
        <v>0</v>
      </c>
    </row>
    <row r="438" spans="1:12" x14ac:dyDescent="0.25">
      <c r="A438" s="31"/>
      <c r="B438" s="32" t="s">
        <v>336</v>
      </c>
      <c r="C438" s="33">
        <v>140000</v>
      </c>
      <c r="D438" s="33">
        <v>140000</v>
      </c>
      <c r="E438" s="33">
        <v>140000</v>
      </c>
      <c r="F438" s="1">
        <f>JAN!G438</f>
        <v>0</v>
      </c>
      <c r="G438" s="33">
        <v>0</v>
      </c>
      <c r="H438" s="33">
        <v>0</v>
      </c>
      <c r="I438" s="59">
        <f t="shared" si="228"/>
        <v>0</v>
      </c>
      <c r="J438" s="54">
        <f t="shared" si="229"/>
        <v>140000</v>
      </c>
      <c r="K438" s="55">
        <f t="shared" si="230"/>
        <v>0</v>
      </c>
    </row>
    <row r="439" spans="1:12" x14ac:dyDescent="0.25">
      <c r="A439" s="31" t="s">
        <v>179</v>
      </c>
      <c r="B439" s="32" t="s">
        <v>82</v>
      </c>
      <c r="C439" s="33">
        <f>C440+C445+C453</f>
        <v>2904000</v>
      </c>
      <c r="D439" s="33">
        <f>D440+D445+D453</f>
        <v>2904000</v>
      </c>
      <c r="E439" s="33">
        <f>E440+E445+E453</f>
        <v>2904000</v>
      </c>
      <c r="F439" s="33">
        <f t="shared" ref="F439:H439" si="255">F440+F445+F453</f>
        <v>0</v>
      </c>
      <c r="G439" s="33">
        <f t="shared" si="255"/>
        <v>0</v>
      </c>
      <c r="H439" s="33">
        <f t="shared" si="255"/>
        <v>0</v>
      </c>
      <c r="I439" s="59">
        <f t="shared" si="228"/>
        <v>0</v>
      </c>
      <c r="J439" s="54">
        <f t="shared" si="229"/>
        <v>2904000</v>
      </c>
      <c r="K439" s="55">
        <f t="shared" si="230"/>
        <v>0</v>
      </c>
    </row>
    <row r="440" spans="1:12" x14ac:dyDescent="0.25">
      <c r="A440" s="31" t="s">
        <v>216</v>
      </c>
      <c r="B440" s="32" t="s">
        <v>83</v>
      </c>
      <c r="C440" s="33">
        <f t="shared" ref="C440:E441" si="256">C441</f>
        <v>524000</v>
      </c>
      <c r="D440" s="33">
        <f t="shared" si="256"/>
        <v>524000</v>
      </c>
      <c r="E440" s="33">
        <f t="shared" si="256"/>
        <v>524000</v>
      </c>
      <c r="F440" s="33">
        <f t="shared" ref="F440:H441" si="257">F441</f>
        <v>0</v>
      </c>
      <c r="G440" s="33">
        <f t="shared" si="257"/>
        <v>0</v>
      </c>
      <c r="H440" s="33">
        <f t="shared" si="257"/>
        <v>0</v>
      </c>
      <c r="I440" s="59">
        <f t="shared" si="228"/>
        <v>0</v>
      </c>
      <c r="J440" s="54">
        <f t="shared" si="229"/>
        <v>524000</v>
      </c>
      <c r="K440" s="55">
        <f t="shared" si="230"/>
        <v>0</v>
      </c>
    </row>
    <row r="441" spans="1:12" x14ac:dyDescent="0.25">
      <c r="A441" s="31" t="s">
        <v>0</v>
      </c>
      <c r="B441" s="32" t="s">
        <v>246</v>
      </c>
      <c r="C441" s="33">
        <f t="shared" si="256"/>
        <v>524000</v>
      </c>
      <c r="D441" s="33">
        <f t="shared" si="256"/>
        <v>524000</v>
      </c>
      <c r="E441" s="33">
        <f t="shared" si="256"/>
        <v>524000</v>
      </c>
      <c r="F441" s="33">
        <f t="shared" si="257"/>
        <v>0</v>
      </c>
      <c r="G441" s="33">
        <f t="shared" si="257"/>
        <v>0</v>
      </c>
      <c r="H441" s="33">
        <f t="shared" si="257"/>
        <v>0</v>
      </c>
      <c r="I441" s="59">
        <f t="shared" si="228"/>
        <v>0</v>
      </c>
      <c r="J441" s="54">
        <f t="shared" si="229"/>
        <v>524000</v>
      </c>
      <c r="K441" s="55">
        <f t="shared" si="230"/>
        <v>0</v>
      </c>
    </row>
    <row r="442" spans="1:12" x14ac:dyDescent="0.25">
      <c r="A442" s="31">
        <v>521211</v>
      </c>
      <c r="B442" s="32" t="s">
        <v>1</v>
      </c>
      <c r="C442" s="33">
        <f>SUM(C443:C444)</f>
        <v>524000</v>
      </c>
      <c r="D442" s="33">
        <f>SUM(D443:D444)</f>
        <v>524000</v>
      </c>
      <c r="E442" s="33">
        <f>SUM(E443:E444)</f>
        <v>524000</v>
      </c>
      <c r="F442" s="33">
        <f t="shared" ref="F442:H442" si="258">SUM(F443:F444)</f>
        <v>0</v>
      </c>
      <c r="G442" s="33">
        <f t="shared" si="258"/>
        <v>0</v>
      </c>
      <c r="H442" s="33">
        <f t="shared" si="258"/>
        <v>0</v>
      </c>
      <c r="I442" s="59">
        <f t="shared" si="228"/>
        <v>0</v>
      </c>
      <c r="J442" s="54">
        <f t="shared" si="229"/>
        <v>524000</v>
      </c>
      <c r="K442" s="55">
        <f t="shared" si="230"/>
        <v>0</v>
      </c>
    </row>
    <row r="443" spans="1:12" x14ac:dyDescent="0.25">
      <c r="A443" s="31"/>
      <c r="B443" s="32" t="s">
        <v>339</v>
      </c>
      <c r="C443" s="33">
        <v>360000</v>
      </c>
      <c r="D443" s="33">
        <v>360000</v>
      </c>
      <c r="E443" s="33">
        <v>360000</v>
      </c>
      <c r="F443" s="1">
        <f>JAN!G443</f>
        <v>0</v>
      </c>
      <c r="G443" s="33">
        <v>0</v>
      </c>
      <c r="H443" s="33">
        <v>0</v>
      </c>
      <c r="I443" s="59">
        <f t="shared" si="228"/>
        <v>0</v>
      </c>
      <c r="J443" s="54">
        <f t="shared" si="229"/>
        <v>360000</v>
      </c>
      <c r="K443" s="55">
        <f t="shared" si="230"/>
        <v>0</v>
      </c>
    </row>
    <row r="444" spans="1:12" x14ac:dyDescent="0.25">
      <c r="A444" s="31"/>
      <c r="B444" s="32" t="s">
        <v>281</v>
      </c>
      <c r="C444" s="33">
        <v>164000</v>
      </c>
      <c r="D444" s="33">
        <v>164000</v>
      </c>
      <c r="E444" s="33">
        <v>164000</v>
      </c>
      <c r="F444" s="1">
        <f>JAN!G444</f>
        <v>0</v>
      </c>
      <c r="G444" s="33">
        <v>0</v>
      </c>
      <c r="H444" s="33">
        <v>0</v>
      </c>
      <c r="I444" s="59">
        <f t="shared" si="228"/>
        <v>0</v>
      </c>
      <c r="J444" s="54">
        <f t="shared" si="229"/>
        <v>164000</v>
      </c>
      <c r="K444" s="55">
        <f t="shared" si="230"/>
        <v>0</v>
      </c>
    </row>
    <row r="445" spans="1:12" x14ac:dyDescent="0.25">
      <c r="A445" s="31" t="s">
        <v>217</v>
      </c>
      <c r="B445" s="32" t="s">
        <v>84</v>
      </c>
      <c r="C445" s="33">
        <f>C446</f>
        <v>2220000</v>
      </c>
      <c r="D445" s="33">
        <f>D446</f>
        <v>2220000</v>
      </c>
      <c r="E445" s="33">
        <f>E446</f>
        <v>2220000</v>
      </c>
      <c r="F445" s="33">
        <f t="shared" ref="F445:H445" si="259">F446</f>
        <v>0</v>
      </c>
      <c r="G445" s="33">
        <f t="shared" si="259"/>
        <v>0</v>
      </c>
      <c r="H445" s="33">
        <f t="shared" si="259"/>
        <v>0</v>
      </c>
      <c r="I445" s="59">
        <f t="shared" si="228"/>
        <v>0</v>
      </c>
      <c r="J445" s="54">
        <f t="shared" si="229"/>
        <v>2220000</v>
      </c>
      <c r="K445" s="55">
        <f t="shared" si="230"/>
        <v>0</v>
      </c>
      <c r="L445" s="5"/>
    </row>
    <row r="446" spans="1:12" x14ac:dyDescent="0.25">
      <c r="A446" s="31" t="s">
        <v>0</v>
      </c>
      <c r="B446" s="32" t="s">
        <v>244</v>
      </c>
      <c r="C446" s="33">
        <f>C447+C449+C451</f>
        <v>2220000</v>
      </c>
      <c r="D446" s="33">
        <f>D447+D449+D451</f>
        <v>2220000</v>
      </c>
      <c r="E446" s="33">
        <f>E447+E449+E451</f>
        <v>2220000</v>
      </c>
      <c r="F446" s="33">
        <f t="shared" ref="F446:H446" si="260">F447+F449+F451</f>
        <v>0</v>
      </c>
      <c r="G446" s="33">
        <f t="shared" si="260"/>
        <v>0</v>
      </c>
      <c r="H446" s="33">
        <f t="shared" si="260"/>
        <v>0</v>
      </c>
      <c r="I446" s="59">
        <f t="shared" si="228"/>
        <v>0</v>
      </c>
      <c r="J446" s="54">
        <f t="shared" si="229"/>
        <v>2220000</v>
      </c>
      <c r="K446" s="55">
        <f t="shared" si="230"/>
        <v>0</v>
      </c>
      <c r="L446" s="5"/>
    </row>
    <row r="447" spans="1:12" x14ac:dyDescent="0.25">
      <c r="A447" s="31">
        <v>521211</v>
      </c>
      <c r="B447" s="32" t="s">
        <v>1</v>
      </c>
      <c r="C447" s="33">
        <f>C448</f>
        <v>720000</v>
      </c>
      <c r="D447" s="33">
        <f>D448</f>
        <v>720000</v>
      </c>
      <c r="E447" s="33">
        <f>E448</f>
        <v>720000</v>
      </c>
      <c r="F447" s="33">
        <f t="shared" ref="F447:H447" si="261">F448</f>
        <v>0</v>
      </c>
      <c r="G447" s="33">
        <f t="shared" si="261"/>
        <v>0</v>
      </c>
      <c r="H447" s="33">
        <f t="shared" si="261"/>
        <v>0</v>
      </c>
      <c r="I447" s="59">
        <f t="shared" si="228"/>
        <v>0</v>
      </c>
      <c r="J447" s="54">
        <f t="shared" si="229"/>
        <v>720000</v>
      </c>
      <c r="K447" s="55">
        <f t="shared" si="230"/>
        <v>0</v>
      </c>
      <c r="L447" s="5"/>
    </row>
    <row r="448" spans="1:12" x14ac:dyDescent="0.25">
      <c r="A448" s="31"/>
      <c r="B448" s="32" t="s">
        <v>345</v>
      </c>
      <c r="C448" s="33">
        <v>720000</v>
      </c>
      <c r="D448" s="33">
        <v>720000</v>
      </c>
      <c r="E448" s="33">
        <v>720000</v>
      </c>
      <c r="F448" s="1">
        <f>JAN!G448</f>
        <v>0</v>
      </c>
      <c r="G448" s="33">
        <v>0</v>
      </c>
      <c r="H448" s="33">
        <v>0</v>
      </c>
      <c r="I448" s="59">
        <f t="shared" si="228"/>
        <v>0</v>
      </c>
      <c r="J448" s="54">
        <f t="shared" si="229"/>
        <v>720000</v>
      </c>
      <c r="K448" s="55">
        <f t="shared" si="230"/>
        <v>0</v>
      </c>
    </row>
    <row r="449" spans="1:12" x14ac:dyDescent="0.25">
      <c r="A449" s="31">
        <v>522151</v>
      </c>
      <c r="B449" s="32" t="s">
        <v>34</v>
      </c>
      <c r="C449" s="33">
        <f>C450</f>
        <v>400000</v>
      </c>
      <c r="D449" s="33">
        <f>D450</f>
        <v>400000</v>
      </c>
      <c r="E449" s="33">
        <f>E450</f>
        <v>400000</v>
      </c>
      <c r="F449" s="33">
        <f t="shared" ref="F449:H449" si="262">F450</f>
        <v>0</v>
      </c>
      <c r="G449" s="33">
        <f t="shared" si="262"/>
        <v>0</v>
      </c>
      <c r="H449" s="33">
        <f t="shared" si="262"/>
        <v>0</v>
      </c>
      <c r="I449" s="59">
        <f t="shared" si="228"/>
        <v>0</v>
      </c>
      <c r="J449" s="54">
        <f t="shared" si="229"/>
        <v>400000</v>
      </c>
      <c r="K449" s="55">
        <f t="shared" si="230"/>
        <v>0</v>
      </c>
      <c r="L449" s="5"/>
    </row>
    <row r="450" spans="1:12" x14ac:dyDescent="0.25">
      <c r="A450" s="31"/>
      <c r="B450" s="32" t="s">
        <v>346</v>
      </c>
      <c r="C450" s="33">
        <v>400000</v>
      </c>
      <c r="D450" s="33">
        <v>400000</v>
      </c>
      <c r="E450" s="33">
        <v>400000</v>
      </c>
      <c r="F450" s="1">
        <f>JAN!G450</f>
        <v>0</v>
      </c>
      <c r="G450" s="33">
        <v>0</v>
      </c>
      <c r="H450" s="33">
        <v>0</v>
      </c>
      <c r="I450" s="59">
        <f t="shared" si="228"/>
        <v>0</v>
      </c>
      <c r="J450" s="54">
        <f t="shared" si="229"/>
        <v>400000</v>
      </c>
      <c r="K450" s="55">
        <f t="shared" si="230"/>
        <v>0</v>
      </c>
    </row>
    <row r="451" spans="1:12" x14ac:dyDescent="0.25">
      <c r="A451" s="31">
        <v>524113</v>
      </c>
      <c r="B451" s="32" t="s">
        <v>38</v>
      </c>
      <c r="C451" s="33">
        <f>C452</f>
        <v>1100000</v>
      </c>
      <c r="D451" s="33">
        <f>D452</f>
        <v>1100000</v>
      </c>
      <c r="E451" s="33">
        <f>E452</f>
        <v>1100000</v>
      </c>
      <c r="F451" s="33">
        <f t="shared" ref="F451:H451" si="263">F452</f>
        <v>0</v>
      </c>
      <c r="G451" s="33">
        <f t="shared" si="263"/>
        <v>0</v>
      </c>
      <c r="H451" s="33">
        <f t="shared" si="263"/>
        <v>0</v>
      </c>
      <c r="I451" s="59">
        <f t="shared" si="228"/>
        <v>0</v>
      </c>
      <c r="J451" s="54">
        <f t="shared" si="229"/>
        <v>1100000</v>
      </c>
      <c r="K451" s="55">
        <f t="shared" si="230"/>
        <v>0</v>
      </c>
    </row>
    <row r="452" spans="1:12" x14ac:dyDescent="0.25">
      <c r="A452" s="31"/>
      <c r="B452" s="32" t="s">
        <v>477</v>
      </c>
      <c r="C452" s="33">
        <v>1100000</v>
      </c>
      <c r="D452" s="33">
        <v>1100000</v>
      </c>
      <c r="E452" s="33">
        <v>1100000</v>
      </c>
      <c r="F452" s="1">
        <f>JAN!G452</f>
        <v>0</v>
      </c>
      <c r="G452" s="33">
        <v>0</v>
      </c>
      <c r="H452" s="33">
        <v>0</v>
      </c>
      <c r="I452" s="59">
        <f t="shared" si="228"/>
        <v>0</v>
      </c>
      <c r="J452" s="54">
        <f t="shared" si="229"/>
        <v>1100000</v>
      </c>
      <c r="K452" s="55">
        <f t="shared" si="230"/>
        <v>0</v>
      </c>
    </row>
    <row r="453" spans="1:12" x14ac:dyDescent="0.25">
      <c r="A453" s="31" t="s">
        <v>227</v>
      </c>
      <c r="B453" s="32" t="s">
        <v>85</v>
      </c>
      <c r="C453" s="33">
        <f t="shared" ref="C453:E455" si="264">C454</f>
        <v>160000</v>
      </c>
      <c r="D453" s="33">
        <f t="shared" si="264"/>
        <v>160000</v>
      </c>
      <c r="E453" s="33">
        <f t="shared" si="264"/>
        <v>160000</v>
      </c>
      <c r="F453" s="33">
        <f t="shared" ref="F453:H455" si="265">F454</f>
        <v>0</v>
      </c>
      <c r="G453" s="33">
        <f t="shared" si="265"/>
        <v>0</v>
      </c>
      <c r="H453" s="33">
        <f t="shared" si="265"/>
        <v>0</v>
      </c>
      <c r="I453" s="59">
        <f t="shared" si="228"/>
        <v>0</v>
      </c>
      <c r="J453" s="54">
        <f t="shared" si="229"/>
        <v>160000</v>
      </c>
      <c r="K453" s="55">
        <f t="shared" si="230"/>
        <v>0</v>
      </c>
    </row>
    <row r="454" spans="1:12" x14ac:dyDescent="0.25">
      <c r="A454" s="31" t="s">
        <v>0</v>
      </c>
      <c r="B454" s="32" t="s">
        <v>244</v>
      </c>
      <c r="C454" s="33">
        <f t="shared" si="264"/>
        <v>160000</v>
      </c>
      <c r="D454" s="33">
        <f t="shared" si="264"/>
        <v>160000</v>
      </c>
      <c r="E454" s="33">
        <f t="shared" si="264"/>
        <v>160000</v>
      </c>
      <c r="F454" s="33">
        <f t="shared" si="265"/>
        <v>0</v>
      </c>
      <c r="G454" s="33">
        <f t="shared" si="265"/>
        <v>0</v>
      </c>
      <c r="H454" s="33">
        <f t="shared" si="265"/>
        <v>0</v>
      </c>
      <c r="I454" s="59">
        <f t="shared" si="228"/>
        <v>0</v>
      </c>
      <c r="J454" s="54">
        <f t="shared" si="229"/>
        <v>160000</v>
      </c>
      <c r="K454" s="55">
        <f t="shared" si="230"/>
        <v>0</v>
      </c>
    </row>
    <row r="455" spans="1:12" x14ac:dyDescent="0.25">
      <c r="A455" s="31">
        <v>521211</v>
      </c>
      <c r="B455" s="32" t="s">
        <v>1</v>
      </c>
      <c r="C455" s="33">
        <f t="shared" si="264"/>
        <v>160000</v>
      </c>
      <c r="D455" s="33">
        <f t="shared" si="264"/>
        <v>160000</v>
      </c>
      <c r="E455" s="33">
        <f t="shared" si="264"/>
        <v>160000</v>
      </c>
      <c r="F455" s="33">
        <f t="shared" si="265"/>
        <v>0</v>
      </c>
      <c r="G455" s="33">
        <f t="shared" si="265"/>
        <v>0</v>
      </c>
      <c r="H455" s="33">
        <f t="shared" si="265"/>
        <v>0</v>
      </c>
      <c r="I455" s="59">
        <f t="shared" si="228"/>
        <v>0</v>
      </c>
      <c r="J455" s="54">
        <f t="shared" si="229"/>
        <v>160000</v>
      </c>
      <c r="K455" s="55">
        <f t="shared" si="230"/>
        <v>0</v>
      </c>
    </row>
    <row r="456" spans="1:12" x14ac:dyDescent="0.25">
      <c r="A456" s="31"/>
      <c r="B456" s="32" t="s">
        <v>336</v>
      </c>
      <c r="C456" s="33">
        <v>160000</v>
      </c>
      <c r="D456" s="33">
        <v>160000</v>
      </c>
      <c r="E456" s="33">
        <v>160000</v>
      </c>
      <c r="F456" s="1">
        <f>JAN!G456</f>
        <v>0</v>
      </c>
      <c r="G456" s="33">
        <v>0</v>
      </c>
      <c r="H456" s="33">
        <v>0</v>
      </c>
      <c r="I456" s="59">
        <f t="shared" ref="I456:I519" si="266">SUM(F456:H456)</f>
        <v>0</v>
      </c>
      <c r="J456" s="54">
        <f t="shared" ref="J456:J519" si="267">C456-I456</f>
        <v>160000</v>
      </c>
      <c r="K456" s="55">
        <f t="shared" ref="K456:K519" si="268">I456/C456</f>
        <v>0</v>
      </c>
    </row>
    <row r="457" spans="1:12" x14ac:dyDescent="0.25">
      <c r="A457" s="31" t="s">
        <v>178</v>
      </c>
      <c r="B457" s="32" t="s">
        <v>86</v>
      </c>
      <c r="C457" s="33">
        <f>C458+C465+C469</f>
        <v>3100000</v>
      </c>
      <c r="D457" s="33">
        <f>D458+D465+D469</f>
        <v>3100000</v>
      </c>
      <c r="E457" s="33">
        <f>E458+E465+E469</f>
        <v>3100000</v>
      </c>
      <c r="F457" s="33">
        <f t="shared" ref="F457:H457" si="269">F458+F465+F469</f>
        <v>0</v>
      </c>
      <c r="G457" s="33">
        <f t="shared" si="269"/>
        <v>0</v>
      </c>
      <c r="H457" s="33">
        <f t="shared" si="269"/>
        <v>0</v>
      </c>
      <c r="I457" s="59">
        <f t="shared" si="266"/>
        <v>0</v>
      </c>
      <c r="J457" s="54">
        <f t="shared" si="267"/>
        <v>3100000</v>
      </c>
      <c r="K457" s="55">
        <f t="shared" si="268"/>
        <v>0</v>
      </c>
    </row>
    <row r="458" spans="1:12" x14ac:dyDescent="0.25">
      <c r="A458" s="31" t="s">
        <v>216</v>
      </c>
      <c r="B458" s="32" t="s">
        <v>87</v>
      </c>
      <c r="C458" s="33">
        <f>C459</f>
        <v>1630000</v>
      </c>
      <c r="D458" s="33">
        <f>D459</f>
        <v>1630000</v>
      </c>
      <c r="E458" s="33">
        <f>E459</f>
        <v>1630000</v>
      </c>
      <c r="F458" s="33">
        <f t="shared" ref="F458:H458" si="270">F459</f>
        <v>0</v>
      </c>
      <c r="G458" s="33">
        <f t="shared" si="270"/>
        <v>0</v>
      </c>
      <c r="H458" s="33">
        <f t="shared" si="270"/>
        <v>0</v>
      </c>
      <c r="I458" s="59">
        <f t="shared" si="266"/>
        <v>0</v>
      </c>
      <c r="J458" s="54">
        <f t="shared" si="267"/>
        <v>1630000</v>
      </c>
      <c r="K458" s="55">
        <f t="shared" si="268"/>
        <v>0</v>
      </c>
    </row>
    <row r="459" spans="1:12" s="21" customFormat="1" x14ac:dyDescent="0.25">
      <c r="A459" s="31" t="s">
        <v>0</v>
      </c>
      <c r="B459" s="32" t="s">
        <v>246</v>
      </c>
      <c r="C459" s="33">
        <f>C460+C463</f>
        <v>1630000</v>
      </c>
      <c r="D459" s="33">
        <f>D460+D463</f>
        <v>1630000</v>
      </c>
      <c r="E459" s="33">
        <f>E460+E463</f>
        <v>1630000</v>
      </c>
      <c r="F459" s="33">
        <f t="shared" ref="F459:H459" si="271">F460+F463</f>
        <v>0</v>
      </c>
      <c r="G459" s="33">
        <f t="shared" si="271"/>
        <v>0</v>
      </c>
      <c r="H459" s="33">
        <f t="shared" si="271"/>
        <v>0</v>
      </c>
      <c r="I459" s="59">
        <f t="shared" si="266"/>
        <v>0</v>
      </c>
      <c r="J459" s="54">
        <f t="shared" si="267"/>
        <v>1630000</v>
      </c>
      <c r="K459" s="55">
        <f t="shared" si="268"/>
        <v>0</v>
      </c>
      <c r="L459" s="20"/>
    </row>
    <row r="460" spans="1:12" x14ac:dyDescent="0.25">
      <c r="A460" s="31">
        <v>521211</v>
      </c>
      <c r="B460" s="32" t="s">
        <v>1</v>
      </c>
      <c r="C460" s="33">
        <f>SUM(C461:C462)</f>
        <v>750000</v>
      </c>
      <c r="D460" s="33">
        <f>SUM(D461:D462)</f>
        <v>750000</v>
      </c>
      <c r="E460" s="33">
        <f>SUM(E461:E462)</f>
        <v>750000</v>
      </c>
      <c r="F460" s="33">
        <f t="shared" ref="F460:H460" si="272">SUM(F461:F462)</f>
        <v>0</v>
      </c>
      <c r="G460" s="33">
        <f t="shared" si="272"/>
        <v>0</v>
      </c>
      <c r="H460" s="33">
        <f t="shared" si="272"/>
        <v>0</v>
      </c>
      <c r="I460" s="59">
        <f t="shared" si="266"/>
        <v>0</v>
      </c>
      <c r="J460" s="54">
        <f t="shared" si="267"/>
        <v>750000</v>
      </c>
      <c r="K460" s="55">
        <f t="shared" si="268"/>
        <v>0</v>
      </c>
    </row>
    <row r="461" spans="1:12" x14ac:dyDescent="0.25">
      <c r="A461" s="31"/>
      <c r="B461" s="32" t="s">
        <v>281</v>
      </c>
      <c r="C461" s="33">
        <v>240000</v>
      </c>
      <c r="D461" s="33">
        <v>240000</v>
      </c>
      <c r="E461" s="33">
        <v>240000</v>
      </c>
      <c r="F461" s="1">
        <f>JAN!G461</f>
        <v>0</v>
      </c>
      <c r="G461" s="33">
        <v>0</v>
      </c>
      <c r="H461" s="33">
        <v>0</v>
      </c>
      <c r="I461" s="59">
        <f t="shared" si="266"/>
        <v>0</v>
      </c>
      <c r="J461" s="54">
        <f t="shared" si="267"/>
        <v>240000</v>
      </c>
      <c r="K461" s="55">
        <f t="shared" si="268"/>
        <v>0</v>
      </c>
    </row>
    <row r="462" spans="1:12" x14ac:dyDescent="0.25">
      <c r="A462" s="31"/>
      <c r="B462" s="32" t="s">
        <v>402</v>
      </c>
      <c r="C462" s="33">
        <v>510000</v>
      </c>
      <c r="D462" s="33">
        <v>510000</v>
      </c>
      <c r="E462" s="33">
        <v>510000</v>
      </c>
      <c r="F462" s="1">
        <f>JAN!G462</f>
        <v>0</v>
      </c>
      <c r="G462" s="33">
        <v>0</v>
      </c>
      <c r="H462" s="33">
        <v>0</v>
      </c>
      <c r="I462" s="59">
        <f t="shared" si="266"/>
        <v>0</v>
      </c>
      <c r="J462" s="54">
        <f t="shared" si="267"/>
        <v>510000</v>
      </c>
      <c r="K462" s="55">
        <f t="shared" si="268"/>
        <v>0</v>
      </c>
    </row>
    <row r="463" spans="1:12" x14ac:dyDescent="0.25">
      <c r="A463" s="31">
        <v>524113</v>
      </c>
      <c r="B463" s="32" t="s">
        <v>38</v>
      </c>
      <c r="C463" s="33">
        <f>C464</f>
        <v>880000</v>
      </c>
      <c r="D463" s="33">
        <f>D464</f>
        <v>880000</v>
      </c>
      <c r="E463" s="33">
        <f>E464</f>
        <v>880000</v>
      </c>
      <c r="F463" s="33">
        <f t="shared" ref="F463:H463" si="273">F464</f>
        <v>0</v>
      </c>
      <c r="G463" s="33">
        <f t="shared" si="273"/>
        <v>0</v>
      </c>
      <c r="H463" s="33">
        <f t="shared" si="273"/>
        <v>0</v>
      </c>
      <c r="I463" s="59">
        <f t="shared" si="266"/>
        <v>0</v>
      </c>
      <c r="J463" s="54">
        <f t="shared" si="267"/>
        <v>880000</v>
      </c>
      <c r="K463" s="55">
        <f t="shared" si="268"/>
        <v>0</v>
      </c>
    </row>
    <row r="464" spans="1:12" x14ac:dyDescent="0.25">
      <c r="A464" s="31"/>
      <c r="B464" s="32" t="s">
        <v>463</v>
      </c>
      <c r="C464" s="33">
        <v>880000</v>
      </c>
      <c r="D464" s="33">
        <v>880000</v>
      </c>
      <c r="E464" s="33">
        <v>880000</v>
      </c>
      <c r="F464" s="1">
        <f>JAN!G464</f>
        <v>0</v>
      </c>
      <c r="G464" s="33">
        <v>0</v>
      </c>
      <c r="H464" s="33">
        <v>0</v>
      </c>
      <c r="I464" s="59">
        <f t="shared" si="266"/>
        <v>0</v>
      </c>
      <c r="J464" s="54">
        <f t="shared" si="267"/>
        <v>880000</v>
      </c>
      <c r="K464" s="55">
        <f t="shared" si="268"/>
        <v>0</v>
      </c>
    </row>
    <row r="465" spans="1:11" x14ac:dyDescent="0.25">
      <c r="A465" s="31" t="s">
        <v>217</v>
      </c>
      <c r="B465" s="32" t="s">
        <v>88</v>
      </c>
      <c r="C465" s="33">
        <f t="shared" ref="C465:E467" si="274">C466</f>
        <v>1020000</v>
      </c>
      <c r="D465" s="33">
        <f t="shared" si="274"/>
        <v>1020000</v>
      </c>
      <c r="E465" s="33">
        <f t="shared" si="274"/>
        <v>1020000</v>
      </c>
      <c r="F465" s="33">
        <f t="shared" ref="F465:H467" si="275">F466</f>
        <v>0</v>
      </c>
      <c r="G465" s="33">
        <f t="shared" si="275"/>
        <v>0</v>
      </c>
      <c r="H465" s="33">
        <f t="shared" si="275"/>
        <v>0</v>
      </c>
      <c r="I465" s="59">
        <f t="shared" si="266"/>
        <v>0</v>
      </c>
      <c r="J465" s="54">
        <f t="shared" si="267"/>
        <v>1020000</v>
      </c>
      <c r="K465" s="55">
        <f t="shared" si="268"/>
        <v>0</v>
      </c>
    </row>
    <row r="466" spans="1:11" x14ac:dyDescent="0.25">
      <c r="A466" s="31" t="s">
        <v>0</v>
      </c>
      <c r="B466" s="32" t="s">
        <v>244</v>
      </c>
      <c r="C466" s="33">
        <f t="shared" si="274"/>
        <v>1020000</v>
      </c>
      <c r="D466" s="33">
        <f t="shared" si="274"/>
        <v>1020000</v>
      </c>
      <c r="E466" s="33">
        <f t="shared" si="274"/>
        <v>1020000</v>
      </c>
      <c r="F466" s="33">
        <f t="shared" si="275"/>
        <v>0</v>
      </c>
      <c r="G466" s="33">
        <f t="shared" si="275"/>
        <v>0</v>
      </c>
      <c r="H466" s="33">
        <f t="shared" si="275"/>
        <v>0</v>
      </c>
      <c r="I466" s="59">
        <f t="shared" si="266"/>
        <v>0</v>
      </c>
      <c r="J466" s="54">
        <f t="shared" si="267"/>
        <v>1020000</v>
      </c>
      <c r="K466" s="55">
        <f t="shared" si="268"/>
        <v>0</v>
      </c>
    </row>
    <row r="467" spans="1:11" x14ac:dyDescent="0.25">
      <c r="A467" s="31">
        <v>521211</v>
      </c>
      <c r="B467" s="32" t="s">
        <v>1</v>
      </c>
      <c r="C467" s="33">
        <f t="shared" si="274"/>
        <v>1020000</v>
      </c>
      <c r="D467" s="33">
        <f t="shared" si="274"/>
        <v>1020000</v>
      </c>
      <c r="E467" s="33">
        <f t="shared" si="274"/>
        <v>1020000</v>
      </c>
      <c r="F467" s="33">
        <f t="shared" si="275"/>
        <v>0</v>
      </c>
      <c r="G467" s="33">
        <f t="shared" si="275"/>
        <v>0</v>
      </c>
      <c r="H467" s="33">
        <f t="shared" si="275"/>
        <v>0</v>
      </c>
      <c r="I467" s="59">
        <f t="shared" si="266"/>
        <v>0</v>
      </c>
      <c r="J467" s="54">
        <f t="shared" si="267"/>
        <v>1020000</v>
      </c>
      <c r="K467" s="55">
        <f t="shared" si="268"/>
        <v>0</v>
      </c>
    </row>
    <row r="468" spans="1:11" x14ac:dyDescent="0.25">
      <c r="A468" s="31"/>
      <c r="B468" s="32" t="s">
        <v>347</v>
      </c>
      <c r="C468" s="33">
        <v>1020000</v>
      </c>
      <c r="D468" s="33">
        <v>1020000</v>
      </c>
      <c r="E468" s="33">
        <v>1020000</v>
      </c>
      <c r="F468" s="1">
        <f>JAN!G468</f>
        <v>0</v>
      </c>
      <c r="G468" s="33">
        <v>0</v>
      </c>
      <c r="H468" s="33">
        <v>0</v>
      </c>
      <c r="I468" s="59">
        <f t="shared" si="266"/>
        <v>0</v>
      </c>
      <c r="J468" s="54">
        <f t="shared" si="267"/>
        <v>1020000</v>
      </c>
      <c r="K468" s="55">
        <f t="shared" si="268"/>
        <v>0</v>
      </c>
    </row>
    <row r="469" spans="1:11" x14ac:dyDescent="0.25">
      <c r="A469" s="31" t="s">
        <v>227</v>
      </c>
      <c r="B469" s="32" t="s">
        <v>89</v>
      </c>
      <c r="C469" s="33">
        <f t="shared" ref="C469:E471" si="276">C470</f>
        <v>450000</v>
      </c>
      <c r="D469" s="33">
        <f t="shared" si="276"/>
        <v>450000</v>
      </c>
      <c r="E469" s="33">
        <f t="shared" si="276"/>
        <v>450000</v>
      </c>
      <c r="F469" s="33">
        <f t="shared" ref="F469:H471" si="277">F470</f>
        <v>0</v>
      </c>
      <c r="G469" s="33">
        <f t="shared" si="277"/>
        <v>0</v>
      </c>
      <c r="H469" s="33">
        <f t="shared" si="277"/>
        <v>0</v>
      </c>
      <c r="I469" s="59">
        <f t="shared" si="266"/>
        <v>0</v>
      </c>
      <c r="J469" s="54">
        <f t="shared" si="267"/>
        <v>450000</v>
      </c>
      <c r="K469" s="55">
        <f t="shared" si="268"/>
        <v>0</v>
      </c>
    </row>
    <row r="470" spans="1:11" x14ac:dyDescent="0.25">
      <c r="A470" s="31" t="s">
        <v>0</v>
      </c>
      <c r="B470" s="32" t="s">
        <v>244</v>
      </c>
      <c r="C470" s="33">
        <f t="shared" si="276"/>
        <v>450000</v>
      </c>
      <c r="D470" s="33">
        <f t="shared" si="276"/>
        <v>450000</v>
      </c>
      <c r="E470" s="33">
        <f t="shared" si="276"/>
        <v>450000</v>
      </c>
      <c r="F470" s="33">
        <f t="shared" si="277"/>
        <v>0</v>
      </c>
      <c r="G470" s="33">
        <f t="shared" si="277"/>
        <v>0</v>
      </c>
      <c r="H470" s="33">
        <f t="shared" si="277"/>
        <v>0</v>
      </c>
      <c r="I470" s="59">
        <f t="shared" si="266"/>
        <v>0</v>
      </c>
      <c r="J470" s="54">
        <f t="shared" si="267"/>
        <v>450000</v>
      </c>
      <c r="K470" s="55">
        <f t="shared" si="268"/>
        <v>0</v>
      </c>
    </row>
    <row r="471" spans="1:11" x14ac:dyDescent="0.25">
      <c r="A471" s="31">
        <v>521211</v>
      </c>
      <c r="B471" s="32" t="s">
        <v>1</v>
      </c>
      <c r="C471" s="33">
        <f t="shared" si="276"/>
        <v>450000</v>
      </c>
      <c r="D471" s="33">
        <f t="shared" si="276"/>
        <v>450000</v>
      </c>
      <c r="E471" s="33">
        <f t="shared" si="276"/>
        <v>450000</v>
      </c>
      <c r="F471" s="33">
        <f t="shared" si="277"/>
        <v>0</v>
      </c>
      <c r="G471" s="33">
        <f t="shared" si="277"/>
        <v>0</v>
      </c>
      <c r="H471" s="33">
        <f t="shared" si="277"/>
        <v>0</v>
      </c>
      <c r="I471" s="59">
        <f t="shared" si="266"/>
        <v>0</v>
      </c>
      <c r="J471" s="54">
        <f t="shared" si="267"/>
        <v>450000</v>
      </c>
      <c r="K471" s="55">
        <f t="shared" si="268"/>
        <v>0</v>
      </c>
    </row>
    <row r="472" spans="1:11" x14ac:dyDescent="0.25">
      <c r="A472" s="31"/>
      <c r="B472" s="32" t="s">
        <v>336</v>
      </c>
      <c r="C472" s="33">
        <v>450000</v>
      </c>
      <c r="D472" s="33">
        <v>450000</v>
      </c>
      <c r="E472" s="33">
        <v>450000</v>
      </c>
      <c r="F472" s="1">
        <f>JAN!G472</f>
        <v>0</v>
      </c>
      <c r="G472" s="33">
        <v>0</v>
      </c>
      <c r="H472" s="33">
        <v>0</v>
      </c>
      <c r="I472" s="59">
        <f t="shared" si="266"/>
        <v>0</v>
      </c>
      <c r="J472" s="54">
        <f t="shared" si="267"/>
        <v>450000</v>
      </c>
      <c r="K472" s="55">
        <f t="shared" si="268"/>
        <v>0</v>
      </c>
    </row>
    <row r="473" spans="1:11" x14ac:dyDescent="0.25">
      <c r="A473" s="31" t="s">
        <v>177</v>
      </c>
      <c r="B473" s="32" t="s">
        <v>90</v>
      </c>
      <c r="C473" s="33">
        <f>C474+C479+C483</f>
        <v>4221000</v>
      </c>
      <c r="D473" s="33">
        <f>D474+D479+D483</f>
        <v>4221000</v>
      </c>
      <c r="E473" s="33">
        <f>E474+E479+E483</f>
        <v>4221000</v>
      </c>
      <c r="F473" s="33">
        <f t="shared" ref="F473:H473" si="278">F474+F479+F483</f>
        <v>0</v>
      </c>
      <c r="G473" s="33">
        <f t="shared" si="278"/>
        <v>0</v>
      </c>
      <c r="H473" s="33">
        <f t="shared" si="278"/>
        <v>0</v>
      </c>
      <c r="I473" s="59">
        <f t="shared" si="266"/>
        <v>0</v>
      </c>
      <c r="J473" s="54">
        <f t="shared" si="267"/>
        <v>4221000</v>
      </c>
      <c r="K473" s="55">
        <f t="shared" si="268"/>
        <v>0</v>
      </c>
    </row>
    <row r="474" spans="1:11" x14ac:dyDescent="0.25">
      <c r="A474" s="31" t="s">
        <v>216</v>
      </c>
      <c r="B474" s="32" t="s">
        <v>91</v>
      </c>
      <c r="C474" s="33">
        <f t="shared" ref="C474:E475" si="279">C475</f>
        <v>1251000</v>
      </c>
      <c r="D474" s="33">
        <f t="shared" si="279"/>
        <v>1251000</v>
      </c>
      <c r="E474" s="33">
        <f t="shared" si="279"/>
        <v>1251000</v>
      </c>
      <c r="F474" s="33">
        <f t="shared" ref="F474:H475" si="280">F475</f>
        <v>0</v>
      </c>
      <c r="G474" s="33">
        <f t="shared" si="280"/>
        <v>0</v>
      </c>
      <c r="H474" s="33">
        <f t="shared" si="280"/>
        <v>0</v>
      </c>
      <c r="I474" s="59">
        <f t="shared" si="266"/>
        <v>0</v>
      </c>
      <c r="J474" s="54">
        <f t="shared" si="267"/>
        <v>1251000</v>
      </c>
      <c r="K474" s="55">
        <f t="shared" si="268"/>
        <v>0</v>
      </c>
    </row>
    <row r="475" spans="1:11" x14ac:dyDescent="0.25">
      <c r="A475" s="31" t="s">
        <v>0</v>
      </c>
      <c r="B475" s="32" t="s">
        <v>31</v>
      </c>
      <c r="C475" s="33">
        <f t="shared" si="279"/>
        <v>1251000</v>
      </c>
      <c r="D475" s="33">
        <f t="shared" si="279"/>
        <v>1251000</v>
      </c>
      <c r="E475" s="33">
        <f t="shared" si="279"/>
        <v>1251000</v>
      </c>
      <c r="F475" s="33">
        <f t="shared" si="280"/>
        <v>0</v>
      </c>
      <c r="G475" s="33">
        <f t="shared" si="280"/>
        <v>0</v>
      </c>
      <c r="H475" s="33">
        <f t="shared" si="280"/>
        <v>0</v>
      </c>
      <c r="I475" s="59">
        <f t="shared" si="266"/>
        <v>0</v>
      </c>
      <c r="J475" s="54">
        <f t="shared" si="267"/>
        <v>1251000</v>
      </c>
      <c r="K475" s="55">
        <f t="shared" si="268"/>
        <v>0</v>
      </c>
    </row>
    <row r="476" spans="1:11" x14ac:dyDescent="0.25">
      <c r="A476" s="31">
        <v>521211</v>
      </c>
      <c r="B476" s="32" t="s">
        <v>1</v>
      </c>
      <c r="C476" s="33">
        <f>SUM(C477:C478)</f>
        <v>1251000</v>
      </c>
      <c r="D476" s="33">
        <f>SUM(D477:D478)</f>
        <v>1251000</v>
      </c>
      <c r="E476" s="33">
        <f>SUM(E477:E478)</f>
        <v>1251000</v>
      </c>
      <c r="F476" s="33">
        <f t="shared" ref="F476:H476" si="281">SUM(F477:F478)</f>
        <v>0</v>
      </c>
      <c r="G476" s="33">
        <f t="shared" si="281"/>
        <v>0</v>
      </c>
      <c r="H476" s="33">
        <f t="shared" si="281"/>
        <v>0</v>
      </c>
      <c r="I476" s="59">
        <f t="shared" si="266"/>
        <v>0</v>
      </c>
      <c r="J476" s="54">
        <f t="shared" si="267"/>
        <v>1251000</v>
      </c>
      <c r="K476" s="55">
        <f t="shared" si="268"/>
        <v>0</v>
      </c>
    </row>
    <row r="477" spans="1:11" x14ac:dyDescent="0.25">
      <c r="A477" s="31"/>
      <c r="B477" s="32" t="s">
        <v>281</v>
      </c>
      <c r="C477" s="33">
        <v>306000</v>
      </c>
      <c r="D477" s="33">
        <v>306000</v>
      </c>
      <c r="E477" s="33">
        <v>306000</v>
      </c>
      <c r="F477" s="1">
        <f>JAN!G477</f>
        <v>0</v>
      </c>
      <c r="G477" s="33">
        <v>0</v>
      </c>
      <c r="H477" s="33">
        <v>0</v>
      </c>
      <c r="I477" s="59">
        <f t="shared" si="266"/>
        <v>0</v>
      </c>
      <c r="J477" s="54">
        <f t="shared" si="267"/>
        <v>306000</v>
      </c>
      <c r="K477" s="55">
        <f t="shared" si="268"/>
        <v>0</v>
      </c>
    </row>
    <row r="478" spans="1:11" x14ac:dyDescent="0.25">
      <c r="A478" s="31"/>
      <c r="B478" s="32" t="s">
        <v>493</v>
      </c>
      <c r="C478" s="33">
        <v>945000</v>
      </c>
      <c r="D478" s="33">
        <v>945000</v>
      </c>
      <c r="E478" s="33">
        <v>945000</v>
      </c>
      <c r="F478" s="1">
        <f>JAN!G478</f>
        <v>0</v>
      </c>
      <c r="G478" s="33">
        <v>0</v>
      </c>
      <c r="H478" s="33">
        <v>0</v>
      </c>
      <c r="I478" s="59">
        <f t="shared" si="266"/>
        <v>0</v>
      </c>
      <c r="J478" s="54">
        <f t="shared" si="267"/>
        <v>945000</v>
      </c>
      <c r="K478" s="55">
        <f t="shared" si="268"/>
        <v>0</v>
      </c>
    </row>
    <row r="479" spans="1:11" x14ac:dyDescent="0.25">
      <c r="A479" s="31" t="s">
        <v>217</v>
      </c>
      <c r="B479" s="32" t="s">
        <v>92</v>
      </c>
      <c r="C479" s="33">
        <f t="shared" ref="C479:E481" si="282">C480</f>
        <v>2700000</v>
      </c>
      <c r="D479" s="33">
        <f t="shared" si="282"/>
        <v>2700000</v>
      </c>
      <c r="E479" s="33">
        <f t="shared" si="282"/>
        <v>2700000</v>
      </c>
      <c r="F479" s="33">
        <f t="shared" ref="F479:H481" si="283">F480</f>
        <v>0</v>
      </c>
      <c r="G479" s="33">
        <f t="shared" si="283"/>
        <v>0</v>
      </c>
      <c r="H479" s="33">
        <f t="shared" si="283"/>
        <v>0</v>
      </c>
      <c r="I479" s="59">
        <f t="shared" si="266"/>
        <v>0</v>
      </c>
      <c r="J479" s="54">
        <f t="shared" si="267"/>
        <v>2700000</v>
      </c>
      <c r="K479" s="55">
        <f t="shared" si="268"/>
        <v>0</v>
      </c>
    </row>
    <row r="480" spans="1:11" x14ac:dyDescent="0.25">
      <c r="A480" s="31" t="s">
        <v>0</v>
      </c>
      <c r="B480" s="32" t="s">
        <v>244</v>
      </c>
      <c r="C480" s="33">
        <f t="shared" si="282"/>
        <v>2700000</v>
      </c>
      <c r="D480" s="33">
        <f t="shared" si="282"/>
        <v>2700000</v>
      </c>
      <c r="E480" s="33">
        <f t="shared" si="282"/>
        <v>2700000</v>
      </c>
      <c r="F480" s="33">
        <f t="shared" si="283"/>
        <v>0</v>
      </c>
      <c r="G480" s="33">
        <f t="shared" si="283"/>
        <v>0</v>
      </c>
      <c r="H480" s="33">
        <f t="shared" si="283"/>
        <v>0</v>
      </c>
      <c r="I480" s="59">
        <f t="shared" si="266"/>
        <v>0</v>
      </c>
      <c r="J480" s="54">
        <f t="shared" si="267"/>
        <v>2700000</v>
      </c>
      <c r="K480" s="55">
        <f t="shared" si="268"/>
        <v>0</v>
      </c>
    </row>
    <row r="481" spans="1:11" x14ac:dyDescent="0.25">
      <c r="A481" s="31">
        <v>522151</v>
      </c>
      <c r="B481" s="32" t="s">
        <v>34</v>
      </c>
      <c r="C481" s="33">
        <f t="shared" si="282"/>
        <v>2700000</v>
      </c>
      <c r="D481" s="33">
        <f t="shared" si="282"/>
        <v>2700000</v>
      </c>
      <c r="E481" s="33">
        <f t="shared" si="282"/>
        <v>2700000</v>
      </c>
      <c r="F481" s="33">
        <f t="shared" si="283"/>
        <v>0</v>
      </c>
      <c r="G481" s="33">
        <f t="shared" si="283"/>
        <v>0</v>
      </c>
      <c r="H481" s="33">
        <f t="shared" si="283"/>
        <v>0</v>
      </c>
      <c r="I481" s="59">
        <f t="shared" si="266"/>
        <v>0</v>
      </c>
      <c r="J481" s="54">
        <f t="shared" si="267"/>
        <v>2700000</v>
      </c>
      <c r="K481" s="55">
        <f t="shared" si="268"/>
        <v>0</v>
      </c>
    </row>
    <row r="482" spans="1:11" x14ac:dyDescent="0.25">
      <c r="A482" s="31"/>
      <c r="B482" s="32" t="s">
        <v>346</v>
      </c>
      <c r="C482" s="33">
        <v>2700000</v>
      </c>
      <c r="D482" s="33">
        <v>2700000</v>
      </c>
      <c r="E482" s="33">
        <v>2700000</v>
      </c>
      <c r="F482" s="1">
        <f>JAN!G482</f>
        <v>0</v>
      </c>
      <c r="G482" s="33">
        <v>0</v>
      </c>
      <c r="H482" s="33">
        <v>0</v>
      </c>
      <c r="I482" s="59">
        <f t="shared" si="266"/>
        <v>0</v>
      </c>
      <c r="J482" s="54">
        <f t="shared" si="267"/>
        <v>2700000</v>
      </c>
      <c r="K482" s="55">
        <f t="shared" si="268"/>
        <v>0</v>
      </c>
    </row>
    <row r="483" spans="1:11" x14ac:dyDescent="0.25">
      <c r="A483" s="31" t="s">
        <v>227</v>
      </c>
      <c r="B483" s="32" t="s">
        <v>93</v>
      </c>
      <c r="C483" s="33">
        <f t="shared" ref="C483:E485" si="284">C484</f>
        <v>270000</v>
      </c>
      <c r="D483" s="33">
        <f t="shared" si="284"/>
        <v>270000</v>
      </c>
      <c r="E483" s="33">
        <f t="shared" si="284"/>
        <v>270000</v>
      </c>
      <c r="F483" s="33">
        <f t="shared" ref="F483:H485" si="285">F484</f>
        <v>0</v>
      </c>
      <c r="G483" s="33">
        <f t="shared" si="285"/>
        <v>0</v>
      </c>
      <c r="H483" s="33">
        <f t="shared" si="285"/>
        <v>0</v>
      </c>
      <c r="I483" s="59">
        <f t="shared" si="266"/>
        <v>0</v>
      </c>
      <c r="J483" s="54">
        <f t="shared" si="267"/>
        <v>270000</v>
      </c>
      <c r="K483" s="55">
        <f t="shared" si="268"/>
        <v>0</v>
      </c>
    </row>
    <row r="484" spans="1:11" x14ac:dyDescent="0.25">
      <c r="A484" s="31" t="s">
        <v>0</v>
      </c>
      <c r="B484" s="32" t="s">
        <v>244</v>
      </c>
      <c r="C484" s="33">
        <f t="shared" si="284"/>
        <v>270000</v>
      </c>
      <c r="D484" s="33">
        <f t="shared" si="284"/>
        <v>270000</v>
      </c>
      <c r="E484" s="33">
        <f t="shared" si="284"/>
        <v>270000</v>
      </c>
      <c r="F484" s="33">
        <f t="shared" si="285"/>
        <v>0</v>
      </c>
      <c r="G484" s="33">
        <f t="shared" si="285"/>
        <v>0</v>
      </c>
      <c r="H484" s="33">
        <f t="shared" si="285"/>
        <v>0</v>
      </c>
      <c r="I484" s="59">
        <f t="shared" si="266"/>
        <v>0</v>
      </c>
      <c r="J484" s="54">
        <f t="shared" si="267"/>
        <v>270000</v>
      </c>
      <c r="K484" s="55">
        <f t="shared" si="268"/>
        <v>0</v>
      </c>
    </row>
    <row r="485" spans="1:11" x14ac:dyDescent="0.25">
      <c r="A485" s="31">
        <v>521211</v>
      </c>
      <c r="B485" s="32" t="s">
        <v>1</v>
      </c>
      <c r="C485" s="33">
        <f t="shared" si="284"/>
        <v>270000</v>
      </c>
      <c r="D485" s="33">
        <f t="shared" si="284"/>
        <v>270000</v>
      </c>
      <c r="E485" s="33">
        <f t="shared" si="284"/>
        <v>270000</v>
      </c>
      <c r="F485" s="33">
        <f t="shared" si="285"/>
        <v>0</v>
      </c>
      <c r="G485" s="33">
        <f t="shared" si="285"/>
        <v>0</v>
      </c>
      <c r="H485" s="33">
        <f t="shared" si="285"/>
        <v>0</v>
      </c>
      <c r="I485" s="59">
        <f t="shared" si="266"/>
        <v>0</v>
      </c>
      <c r="J485" s="54">
        <f t="shared" si="267"/>
        <v>270000</v>
      </c>
      <c r="K485" s="55">
        <f t="shared" si="268"/>
        <v>0</v>
      </c>
    </row>
    <row r="486" spans="1:11" x14ac:dyDescent="0.25">
      <c r="A486" s="31"/>
      <c r="B486" s="32" t="s">
        <v>336</v>
      </c>
      <c r="C486" s="33">
        <v>270000</v>
      </c>
      <c r="D486" s="33">
        <v>270000</v>
      </c>
      <c r="E486" s="33">
        <v>270000</v>
      </c>
      <c r="F486" s="1">
        <f>JAN!G486</f>
        <v>0</v>
      </c>
      <c r="G486" s="33">
        <v>0</v>
      </c>
      <c r="H486" s="33">
        <v>0</v>
      </c>
      <c r="I486" s="59">
        <f t="shared" si="266"/>
        <v>0</v>
      </c>
      <c r="J486" s="54">
        <f t="shared" si="267"/>
        <v>270000</v>
      </c>
      <c r="K486" s="55">
        <f t="shared" si="268"/>
        <v>0</v>
      </c>
    </row>
    <row r="487" spans="1:11" x14ac:dyDescent="0.25">
      <c r="A487" s="31" t="s">
        <v>176</v>
      </c>
      <c r="B487" s="32" t="s">
        <v>94</v>
      </c>
      <c r="C487" s="33">
        <f>C488+C493+C497</f>
        <v>3984000</v>
      </c>
      <c r="D487" s="33">
        <f>D488+D493+D497</f>
        <v>3984000</v>
      </c>
      <c r="E487" s="33">
        <f>E488+E493+E497</f>
        <v>3984000</v>
      </c>
      <c r="F487" s="33">
        <f t="shared" ref="F487:H487" si="286">F488+F493+F497</f>
        <v>0</v>
      </c>
      <c r="G487" s="33">
        <f t="shared" si="286"/>
        <v>0</v>
      </c>
      <c r="H487" s="33">
        <f t="shared" si="286"/>
        <v>0</v>
      </c>
      <c r="I487" s="59">
        <f t="shared" si="266"/>
        <v>0</v>
      </c>
      <c r="J487" s="54">
        <f t="shared" si="267"/>
        <v>3984000</v>
      </c>
      <c r="K487" s="55">
        <f t="shared" si="268"/>
        <v>0</v>
      </c>
    </row>
    <row r="488" spans="1:11" x14ac:dyDescent="0.25">
      <c r="A488" s="31" t="s">
        <v>216</v>
      </c>
      <c r="B488" s="32" t="s">
        <v>95</v>
      </c>
      <c r="C488" s="33">
        <f t="shared" ref="C488:E489" si="287">C489</f>
        <v>1764000</v>
      </c>
      <c r="D488" s="33">
        <f t="shared" si="287"/>
        <v>1764000</v>
      </c>
      <c r="E488" s="33">
        <f t="shared" si="287"/>
        <v>1764000</v>
      </c>
      <c r="F488" s="33">
        <f t="shared" ref="F488:H489" si="288">F489</f>
        <v>0</v>
      </c>
      <c r="G488" s="33">
        <f t="shared" si="288"/>
        <v>0</v>
      </c>
      <c r="H488" s="33">
        <f t="shared" si="288"/>
        <v>0</v>
      </c>
      <c r="I488" s="59">
        <f t="shared" si="266"/>
        <v>0</v>
      </c>
      <c r="J488" s="54">
        <f t="shared" si="267"/>
        <v>1764000</v>
      </c>
      <c r="K488" s="55">
        <f t="shared" si="268"/>
        <v>0</v>
      </c>
    </row>
    <row r="489" spans="1:11" x14ac:dyDescent="0.25">
      <c r="A489" s="31" t="s">
        <v>0</v>
      </c>
      <c r="B489" s="32" t="s">
        <v>245</v>
      </c>
      <c r="C489" s="33">
        <f t="shared" si="287"/>
        <v>1764000</v>
      </c>
      <c r="D489" s="33">
        <f t="shared" si="287"/>
        <v>1764000</v>
      </c>
      <c r="E489" s="33">
        <f t="shared" si="287"/>
        <v>1764000</v>
      </c>
      <c r="F489" s="33">
        <f t="shared" si="288"/>
        <v>0</v>
      </c>
      <c r="G489" s="33">
        <f t="shared" si="288"/>
        <v>0</v>
      </c>
      <c r="H489" s="33">
        <f t="shared" si="288"/>
        <v>0</v>
      </c>
      <c r="I489" s="59">
        <f t="shared" si="266"/>
        <v>0</v>
      </c>
      <c r="J489" s="54">
        <f t="shared" si="267"/>
        <v>1764000</v>
      </c>
      <c r="K489" s="55">
        <f t="shared" si="268"/>
        <v>0</v>
      </c>
    </row>
    <row r="490" spans="1:11" x14ac:dyDescent="0.25">
      <c r="A490" s="31">
        <v>521211</v>
      </c>
      <c r="B490" s="32" t="s">
        <v>1</v>
      </c>
      <c r="C490" s="33">
        <f>SUM(C491:C492)</f>
        <v>1764000</v>
      </c>
      <c r="D490" s="33">
        <f>SUM(D491:D492)</f>
        <v>1764000</v>
      </c>
      <c r="E490" s="33">
        <f>SUM(E491:E492)</f>
        <v>1764000</v>
      </c>
      <c r="F490" s="33">
        <f t="shared" ref="F490:H490" si="289">SUM(F491:F492)</f>
        <v>0</v>
      </c>
      <c r="G490" s="33">
        <f t="shared" si="289"/>
        <v>0</v>
      </c>
      <c r="H490" s="33">
        <f t="shared" si="289"/>
        <v>0</v>
      </c>
      <c r="I490" s="59">
        <f t="shared" si="266"/>
        <v>0</v>
      </c>
      <c r="J490" s="54">
        <f t="shared" si="267"/>
        <v>1764000</v>
      </c>
      <c r="K490" s="55">
        <f t="shared" si="268"/>
        <v>0</v>
      </c>
    </row>
    <row r="491" spans="1:11" x14ac:dyDescent="0.25">
      <c r="A491" s="31"/>
      <c r="B491" s="32" t="s">
        <v>281</v>
      </c>
      <c r="C491" s="33">
        <v>504000</v>
      </c>
      <c r="D491" s="33">
        <v>504000</v>
      </c>
      <c r="E491" s="33">
        <v>504000</v>
      </c>
      <c r="F491" s="1">
        <f>JAN!G491</f>
        <v>0</v>
      </c>
      <c r="G491" s="33">
        <v>0</v>
      </c>
      <c r="H491" s="33">
        <v>0</v>
      </c>
      <c r="I491" s="59">
        <f t="shared" si="266"/>
        <v>0</v>
      </c>
      <c r="J491" s="54">
        <f t="shared" si="267"/>
        <v>504000</v>
      </c>
      <c r="K491" s="55">
        <f t="shared" si="268"/>
        <v>0</v>
      </c>
    </row>
    <row r="492" spans="1:11" x14ac:dyDescent="0.25">
      <c r="A492" s="31"/>
      <c r="B492" s="32" t="s">
        <v>493</v>
      </c>
      <c r="C492" s="33">
        <v>1260000</v>
      </c>
      <c r="D492" s="33">
        <v>1260000</v>
      </c>
      <c r="E492" s="33">
        <v>1260000</v>
      </c>
      <c r="F492" s="1">
        <f>JAN!G492</f>
        <v>0</v>
      </c>
      <c r="G492" s="33">
        <v>0</v>
      </c>
      <c r="H492" s="33">
        <v>0</v>
      </c>
      <c r="I492" s="59">
        <f t="shared" si="266"/>
        <v>0</v>
      </c>
      <c r="J492" s="54">
        <f t="shared" si="267"/>
        <v>1260000</v>
      </c>
      <c r="K492" s="55">
        <f t="shared" si="268"/>
        <v>0</v>
      </c>
    </row>
    <row r="493" spans="1:11" x14ac:dyDescent="0.25">
      <c r="A493" s="31" t="s">
        <v>217</v>
      </c>
      <c r="B493" s="32" t="s">
        <v>96</v>
      </c>
      <c r="C493" s="33">
        <f t="shared" ref="C493:E495" si="290">C494</f>
        <v>1800000</v>
      </c>
      <c r="D493" s="33">
        <f t="shared" si="290"/>
        <v>1800000</v>
      </c>
      <c r="E493" s="33">
        <f t="shared" si="290"/>
        <v>1800000</v>
      </c>
      <c r="F493" s="33">
        <f t="shared" ref="F493:H495" si="291">F494</f>
        <v>0</v>
      </c>
      <c r="G493" s="33">
        <f t="shared" si="291"/>
        <v>0</v>
      </c>
      <c r="H493" s="33">
        <f t="shared" si="291"/>
        <v>0</v>
      </c>
      <c r="I493" s="59">
        <f t="shared" si="266"/>
        <v>0</v>
      </c>
      <c r="J493" s="54">
        <f t="shared" si="267"/>
        <v>1800000</v>
      </c>
      <c r="K493" s="55">
        <f t="shared" si="268"/>
        <v>0</v>
      </c>
    </row>
    <row r="494" spans="1:11" x14ac:dyDescent="0.25">
      <c r="A494" s="31" t="s">
        <v>0</v>
      </c>
      <c r="B494" s="32" t="s">
        <v>244</v>
      </c>
      <c r="C494" s="33">
        <f t="shared" si="290"/>
        <v>1800000</v>
      </c>
      <c r="D494" s="33">
        <f t="shared" si="290"/>
        <v>1800000</v>
      </c>
      <c r="E494" s="33">
        <f t="shared" si="290"/>
        <v>1800000</v>
      </c>
      <c r="F494" s="33">
        <f t="shared" si="291"/>
        <v>0</v>
      </c>
      <c r="G494" s="33">
        <f t="shared" si="291"/>
        <v>0</v>
      </c>
      <c r="H494" s="33">
        <f t="shared" si="291"/>
        <v>0</v>
      </c>
      <c r="I494" s="59">
        <f t="shared" si="266"/>
        <v>0</v>
      </c>
      <c r="J494" s="54">
        <f t="shared" si="267"/>
        <v>1800000</v>
      </c>
      <c r="K494" s="55">
        <f t="shared" si="268"/>
        <v>0</v>
      </c>
    </row>
    <row r="495" spans="1:11" x14ac:dyDescent="0.25">
      <c r="A495" s="31">
        <v>521211</v>
      </c>
      <c r="B495" s="32" t="s">
        <v>1</v>
      </c>
      <c r="C495" s="33">
        <f t="shared" si="290"/>
        <v>1800000</v>
      </c>
      <c r="D495" s="33">
        <f t="shared" si="290"/>
        <v>1800000</v>
      </c>
      <c r="E495" s="33">
        <f t="shared" si="290"/>
        <v>1800000</v>
      </c>
      <c r="F495" s="33">
        <f t="shared" si="291"/>
        <v>0</v>
      </c>
      <c r="G495" s="33">
        <f t="shared" si="291"/>
        <v>0</v>
      </c>
      <c r="H495" s="33">
        <f t="shared" si="291"/>
        <v>0</v>
      </c>
      <c r="I495" s="59">
        <f t="shared" si="266"/>
        <v>0</v>
      </c>
      <c r="J495" s="54">
        <f t="shared" si="267"/>
        <v>1800000</v>
      </c>
      <c r="K495" s="55">
        <f t="shared" si="268"/>
        <v>0</v>
      </c>
    </row>
    <row r="496" spans="1:11" x14ac:dyDescent="0.25">
      <c r="A496" s="31"/>
      <c r="B496" s="32" t="s">
        <v>478</v>
      </c>
      <c r="C496" s="33">
        <v>1800000</v>
      </c>
      <c r="D496" s="33">
        <v>1800000</v>
      </c>
      <c r="E496" s="33">
        <v>1800000</v>
      </c>
      <c r="F496" s="1">
        <f>JAN!G496</f>
        <v>0</v>
      </c>
      <c r="G496" s="33">
        <v>0</v>
      </c>
      <c r="H496" s="33">
        <v>0</v>
      </c>
      <c r="I496" s="59">
        <f t="shared" si="266"/>
        <v>0</v>
      </c>
      <c r="J496" s="54">
        <f t="shared" si="267"/>
        <v>1800000</v>
      </c>
      <c r="K496" s="55">
        <f t="shared" si="268"/>
        <v>0</v>
      </c>
    </row>
    <row r="497" spans="1:11" x14ac:dyDescent="0.25">
      <c r="A497" s="31" t="s">
        <v>227</v>
      </c>
      <c r="B497" s="32" t="s">
        <v>97</v>
      </c>
      <c r="C497" s="33">
        <f t="shared" ref="C497:E499" si="292">C498</f>
        <v>420000</v>
      </c>
      <c r="D497" s="33">
        <f t="shared" si="292"/>
        <v>420000</v>
      </c>
      <c r="E497" s="33">
        <f t="shared" si="292"/>
        <v>420000</v>
      </c>
      <c r="F497" s="33">
        <f t="shared" ref="F497:H499" si="293">F498</f>
        <v>0</v>
      </c>
      <c r="G497" s="33">
        <f t="shared" si="293"/>
        <v>0</v>
      </c>
      <c r="H497" s="33">
        <f t="shared" si="293"/>
        <v>0</v>
      </c>
      <c r="I497" s="59">
        <f t="shared" si="266"/>
        <v>0</v>
      </c>
      <c r="J497" s="54">
        <f t="shared" si="267"/>
        <v>420000</v>
      </c>
      <c r="K497" s="55">
        <f t="shared" si="268"/>
        <v>0</v>
      </c>
    </row>
    <row r="498" spans="1:11" x14ac:dyDescent="0.25">
      <c r="A498" s="31" t="s">
        <v>0</v>
      </c>
      <c r="B498" s="32" t="s">
        <v>244</v>
      </c>
      <c r="C498" s="33">
        <f t="shared" si="292"/>
        <v>420000</v>
      </c>
      <c r="D498" s="33">
        <f t="shared" si="292"/>
        <v>420000</v>
      </c>
      <c r="E498" s="33">
        <f t="shared" si="292"/>
        <v>420000</v>
      </c>
      <c r="F498" s="33">
        <f t="shared" si="293"/>
        <v>0</v>
      </c>
      <c r="G498" s="33">
        <f t="shared" si="293"/>
        <v>0</v>
      </c>
      <c r="H498" s="33">
        <f t="shared" si="293"/>
        <v>0</v>
      </c>
      <c r="I498" s="59">
        <f t="shared" si="266"/>
        <v>0</v>
      </c>
      <c r="J498" s="54">
        <f t="shared" si="267"/>
        <v>420000</v>
      </c>
      <c r="K498" s="55">
        <f t="shared" si="268"/>
        <v>0</v>
      </c>
    </row>
    <row r="499" spans="1:11" x14ac:dyDescent="0.25">
      <c r="A499" s="31">
        <v>521211</v>
      </c>
      <c r="B499" s="32" t="s">
        <v>1</v>
      </c>
      <c r="C499" s="33">
        <f t="shared" si="292"/>
        <v>420000</v>
      </c>
      <c r="D499" s="33">
        <f t="shared" si="292"/>
        <v>420000</v>
      </c>
      <c r="E499" s="33">
        <f t="shared" si="292"/>
        <v>420000</v>
      </c>
      <c r="F499" s="33">
        <f t="shared" si="293"/>
        <v>0</v>
      </c>
      <c r="G499" s="33">
        <f t="shared" si="293"/>
        <v>0</v>
      </c>
      <c r="H499" s="33">
        <f t="shared" si="293"/>
        <v>0</v>
      </c>
      <c r="I499" s="59">
        <f t="shared" si="266"/>
        <v>0</v>
      </c>
      <c r="J499" s="54">
        <f t="shared" si="267"/>
        <v>420000</v>
      </c>
      <c r="K499" s="55">
        <f t="shared" si="268"/>
        <v>0</v>
      </c>
    </row>
    <row r="500" spans="1:11" x14ac:dyDescent="0.25">
      <c r="A500" s="31"/>
      <c r="B500" s="32" t="s">
        <v>336</v>
      </c>
      <c r="C500" s="33">
        <v>420000</v>
      </c>
      <c r="D500" s="33">
        <v>420000</v>
      </c>
      <c r="E500" s="33">
        <v>420000</v>
      </c>
      <c r="F500" s="1">
        <f>JAN!G500</f>
        <v>0</v>
      </c>
      <c r="G500" s="33">
        <v>0</v>
      </c>
      <c r="H500" s="33">
        <v>0</v>
      </c>
      <c r="I500" s="59">
        <f t="shared" si="266"/>
        <v>0</v>
      </c>
      <c r="J500" s="54">
        <f t="shared" si="267"/>
        <v>420000</v>
      </c>
      <c r="K500" s="55">
        <f t="shared" si="268"/>
        <v>0</v>
      </c>
    </row>
    <row r="501" spans="1:11" x14ac:dyDescent="0.25">
      <c r="A501" s="31" t="s">
        <v>175</v>
      </c>
      <c r="B501" s="32" t="s">
        <v>98</v>
      </c>
      <c r="C501" s="33">
        <f>C502+C506+C510</f>
        <v>4100000</v>
      </c>
      <c r="D501" s="33">
        <f>D502+D506+D510</f>
        <v>4100000</v>
      </c>
      <c r="E501" s="33">
        <f>E502+E506+E510</f>
        <v>4100000</v>
      </c>
      <c r="F501" s="33">
        <f t="shared" ref="F501:H501" si="294">F502+F506+F510</f>
        <v>0</v>
      </c>
      <c r="G501" s="33">
        <f t="shared" si="294"/>
        <v>0</v>
      </c>
      <c r="H501" s="33">
        <f t="shared" si="294"/>
        <v>0</v>
      </c>
      <c r="I501" s="59">
        <f t="shared" si="266"/>
        <v>0</v>
      </c>
      <c r="J501" s="54">
        <f t="shared" si="267"/>
        <v>4100000</v>
      </c>
      <c r="K501" s="55">
        <f t="shared" si="268"/>
        <v>0</v>
      </c>
    </row>
    <row r="502" spans="1:11" x14ac:dyDescent="0.25">
      <c r="A502" s="31" t="s">
        <v>216</v>
      </c>
      <c r="B502" s="32" t="s">
        <v>99</v>
      </c>
      <c r="C502" s="33">
        <f t="shared" ref="C502:E504" si="295">C503</f>
        <v>1100000</v>
      </c>
      <c r="D502" s="33">
        <f t="shared" si="295"/>
        <v>1100000</v>
      </c>
      <c r="E502" s="33">
        <f t="shared" si="295"/>
        <v>1100000</v>
      </c>
      <c r="F502" s="33">
        <f t="shared" ref="F502:H504" si="296">F503</f>
        <v>0</v>
      </c>
      <c r="G502" s="33">
        <f t="shared" si="296"/>
        <v>0</v>
      </c>
      <c r="H502" s="33">
        <f t="shared" si="296"/>
        <v>0</v>
      </c>
      <c r="I502" s="59">
        <f t="shared" si="266"/>
        <v>0</v>
      </c>
      <c r="J502" s="54">
        <f t="shared" si="267"/>
        <v>1100000</v>
      </c>
      <c r="K502" s="55">
        <f t="shared" si="268"/>
        <v>0</v>
      </c>
    </row>
    <row r="503" spans="1:11" x14ac:dyDescent="0.25">
      <c r="A503" s="31" t="s">
        <v>0</v>
      </c>
      <c r="B503" s="32" t="s">
        <v>246</v>
      </c>
      <c r="C503" s="33">
        <f t="shared" si="295"/>
        <v>1100000</v>
      </c>
      <c r="D503" s="33">
        <f t="shared" si="295"/>
        <v>1100000</v>
      </c>
      <c r="E503" s="33">
        <f t="shared" si="295"/>
        <v>1100000</v>
      </c>
      <c r="F503" s="33">
        <f t="shared" si="296"/>
        <v>0</v>
      </c>
      <c r="G503" s="33">
        <f t="shared" si="296"/>
        <v>0</v>
      </c>
      <c r="H503" s="33">
        <f t="shared" si="296"/>
        <v>0</v>
      </c>
      <c r="I503" s="59">
        <f t="shared" si="266"/>
        <v>0</v>
      </c>
      <c r="J503" s="54">
        <f t="shared" si="267"/>
        <v>1100000</v>
      </c>
      <c r="K503" s="55">
        <f t="shared" si="268"/>
        <v>0</v>
      </c>
    </row>
    <row r="504" spans="1:11" x14ac:dyDescent="0.25">
      <c r="A504" s="31">
        <v>521211</v>
      </c>
      <c r="B504" s="32" t="s">
        <v>1</v>
      </c>
      <c r="C504" s="33">
        <f t="shared" si="295"/>
        <v>1100000</v>
      </c>
      <c r="D504" s="33">
        <f t="shared" si="295"/>
        <v>1100000</v>
      </c>
      <c r="E504" s="33">
        <f t="shared" si="295"/>
        <v>1100000</v>
      </c>
      <c r="F504" s="33">
        <f t="shared" si="296"/>
        <v>0</v>
      </c>
      <c r="G504" s="33">
        <f t="shared" si="296"/>
        <v>0</v>
      </c>
      <c r="H504" s="33">
        <f t="shared" si="296"/>
        <v>0</v>
      </c>
      <c r="I504" s="59">
        <f t="shared" si="266"/>
        <v>0</v>
      </c>
      <c r="J504" s="54">
        <f t="shared" si="267"/>
        <v>1100000</v>
      </c>
      <c r="K504" s="55">
        <f t="shared" si="268"/>
        <v>0</v>
      </c>
    </row>
    <row r="505" spans="1:11" x14ac:dyDescent="0.25">
      <c r="A505" s="31"/>
      <c r="B505" s="32" t="s">
        <v>281</v>
      </c>
      <c r="C505" s="33">
        <v>1100000</v>
      </c>
      <c r="D505" s="33">
        <v>1100000</v>
      </c>
      <c r="E505" s="33">
        <v>1100000</v>
      </c>
      <c r="F505" s="1">
        <f>JAN!G505</f>
        <v>0</v>
      </c>
      <c r="G505" s="33">
        <v>0</v>
      </c>
      <c r="H505" s="33">
        <v>0</v>
      </c>
      <c r="I505" s="59">
        <f t="shared" si="266"/>
        <v>0</v>
      </c>
      <c r="J505" s="54">
        <f t="shared" si="267"/>
        <v>1100000</v>
      </c>
      <c r="K505" s="55">
        <f t="shared" si="268"/>
        <v>0</v>
      </c>
    </row>
    <row r="506" spans="1:11" x14ac:dyDescent="0.25">
      <c r="A506" s="31" t="s">
        <v>217</v>
      </c>
      <c r="B506" s="32" t="s">
        <v>100</v>
      </c>
      <c r="C506" s="33">
        <f t="shared" ref="C506:E508" si="297">C507</f>
        <v>2500000</v>
      </c>
      <c r="D506" s="33">
        <f t="shared" si="297"/>
        <v>2500000</v>
      </c>
      <c r="E506" s="33">
        <f t="shared" si="297"/>
        <v>2500000</v>
      </c>
      <c r="F506" s="33">
        <f t="shared" ref="F506:H508" si="298">F507</f>
        <v>0</v>
      </c>
      <c r="G506" s="33">
        <f t="shared" si="298"/>
        <v>0</v>
      </c>
      <c r="H506" s="33">
        <f t="shared" si="298"/>
        <v>0</v>
      </c>
      <c r="I506" s="59">
        <f t="shared" si="266"/>
        <v>0</v>
      </c>
      <c r="J506" s="54">
        <f t="shared" si="267"/>
        <v>2500000</v>
      </c>
      <c r="K506" s="55">
        <f t="shared" si="268"/>
        <v>0</v>
      </c>
    </row>
    <row r="507" spans="1:11" x14ac:dyDescent="0.25">
      <c r="A507" s="31" t="s">
        <v>0</v>
      </c>
      <c r="B507" s="32" t="s">
        <v>244</v>
      </c>
      <c r="C507" s="33">
        <f t="shared" si="297"/>
        <v>2500000</v>
      </c>
      <c r="D507" s="33">
        <f t="shared" si="297"/>
        <v>2500000</v>
      </c>
      <c r="E507" s="33">
        <f t="shared" si="297"/>
        <v>2500000</v>
      </c>
      <c r="F507" s="33">
        <f t="shared" si="298"/>
        <v>0</v>
      </c>
      <c r="G507" s="33">
        <f t="shared" si="298"/>
        <v>0</v>
      </c>
      <c r="H507" s="33">
        <f t="shared" si="298"/>
        <v>0</v>
      </c>
      <c r="I507" s="59">
        <f t="shared" si="266"/>
        <v>0</v>
      </c>
      <c r="J507" s="54">
        <f t="shared" si="267"/>
        <v>2500000</v>
      </c>
      <c r="K507" s="55">
        <f t="shared" si="268"/>
        <v>0</v>
      </c>
    </row>
    <row r="508" spans="1:11" x14ac:dyDescent="0.25">
      <c r="A508" s="31">
        <v>524113</v>
      </c>
      <c r="B508" s="32" t="s">
        <v>38</v>
      </c>
      <c r="C508" s="33">
        <f t="shared" si="297"/>
        <v>2500000</v>
      </c>
      <c r="D508" s="33">
        <f t="shared" si="297"/>
        <v>2500000</v>
      </c>
      <c r="E508" s="33">
        <f t="shared" si="297"/>
        <v>2500000</v>
      </c>
      <c r="F508" s="33">
        <f t="shared" si="298"/>
        <v>0</v>
      </c>
      <c r="G508" s="33">
        <f t="shared" si="298"/>
        <v>0</v>
      </c>
      <c r="H508" s="33">
        <f t="shared" si="298"/>
        <v>0</v>
      </c>
      <c r="I508" s="59">
        <f t="shared" si="266"/>
        <v>0</v>
      </c>
      <c r="J508" s="54">
        <f t="shared" si="267"/>
        <v>2500000</v>
      </c>
      <c r="K508" s="55">
        <f t="shared" si="268"/>
        <v>0</v>
      </c>
    </row>
    <row r="509" spans="1:11" x14ac:dyDescent="0.25">
      <c r="A509" s="31"/>
      <c r="B509" s="32" t="s">
        <v>348</v>
      </c>
      <c r="C509" s="33">
        <v>2500000</v>
      </c>
      <c r="D509" s="33">
        <v>2500000</v>
      </c>
      <c r="E509" s="33">
        <v>2500000</v>
      </c>
      <c r="F509" s="1">
        <f>JAN!G509</f>
        <v>0</v>
      </c>
      <c r="G509" s="33">
        <v>0</v>
      </c>
      <c r="H509" s="33">
        <v>0</v>
      </c>
      <c r="I509" s="59">
        <f t="shared" si="266"/>
        <v>0</v>
      </c>
      <c r="J509" s="54">
        <f t="shared" si="267"/>
        <v>2500000</v>
      </c>
      <c r="K509" s="55">
        <f t="shared" si="268"/>
        <v>0</v>
      </c>
    </row>
    <row r="510" spans="1:11" x14ac:dyDescent="0.25">
      <c r="A510" s="31" t="s">
        <v>227</v>
      </c>
      <c r="B510" s="32" t="s">
        <v>101</v>
      </c>
      <c r="C510" s="33">
        <f t="shared" ref="C510:E512" si="299">C511</f>
        <v>500000</v>
      </c>
      <c r="D510" s="33">
        <f t="shared" si="299"/>
        <v>500000</v>
      </c>
      <c r="E510" s="33">
        <f t="shared" si="299"/>
        <v>500000</v>
      </c>
      <c r="F510" s="33">
        <f t="shared" ref="F510:H512" si="300">F511</f>
        <v>0</v>
      </c>
      <c r="G510" s="33">
        <f t="shared" si="300"/>
        <v>0</v>
      </c>
      <c r="H510" s="33">
        <f t="shared" si="300"/>
        <v>0</v>
      </c>
      <c r="I510" s="59">
        <f t="shared" si="266"/>
        <v>0</v>
      </c>
      <c r="J510" s="54">
        <f t="shared" si="267"/>
        <v>500000</v>
      </c>
      <c r="K510" s="55">
        <f t="shared" si="268"/>
        <v>0</v>
      </c>
    </row>
    <row r="511" spans="1:11" x14ac:dyDescent="0.25">
      <c r="A511" s="31" t="s">
        <v>0</v>
      </c>
      <c r="B511" s="32" t="s">
        <v>244</v>
      </c>
      <c r="C511" s="33">
        <f t="shared" si="299"/>
        <v>500000</v>
      </c>
      <c r="D511" s="33">
        <f t="shared" si="299"/>
        <v>500000</v>
      </c>
      <c r="E511" s="33">
        <f t="shared" si="299"/>
        <v>500000</v>
      </c>
      <c r="F511" s="33">
        <f t="shared" si="300"/>
        <v>0</v>
      </c>
      <c r="G511" s="33">
        <f t="shared" si="300"/>
        <v>0</v>
      </c>
      <c r="H511" s="33">
        <f t="shared" si="300"/>
        <v>0</v>
      </c>
      <c r="I511" s="59">
        <f t="shared" si="266"/>
        <v>0</v>
      </c>
      <c r="J511" s="54">
        <f t="shared" si="267"/>
        <v>500000</v>
      </c>
      <c r="K511" s="55">
        <f t="shared" si="268"/>
        <v>0</v>
      </c>
    </row>
    <row r="512" spans="1:11" x14ac:dyDescent="0.25">
      <c r="A512" s="31">
        <v>521211</v>
      </c>
      <c r="B512" s="32" t="s">
        <v>1</v>
      </c>
      <c r="C512" s="33">
        <f t="shared" si="299"/>
        <v>500000</v>
      </c>
      <c r="D512" s="33">
        <f t="shared" si="299"/>
        <v>500000</v>
      </c>
      <c r="E512" s="33">
        <f t="shared" si="299"/>
        <v>500000</v>
      </c>
      <c r="F512" s="33">
        <f t="shared" si="300"/>
        <v>0</v>
      </c>
      <c r="G512" s="33">
        <f t="shared" si="300"/>
        <v>0</v>
      </c>
      <c r="H512" s="33">
        <f t="shared" si="300"/>
        <v>0</v>
      </c>
      <c r="I512" s="59">
        <f t="shared" si="266"/>
        <v>0</v>
      </c>
      <c r="J512" s="54">
        <f t="shared" si="267"/>
        <v>500000</v>
      </c>
      <c r="K512" s="55">
        <f t="shared" si="268"/>
        <v>0</v>
      </c>
    </row>
    <row r="513" spans="1:12" x14ac:dyDescent="0.25">
      <c r="A513" s="31"/>
      <c r="B513" s="32" t="s">
        <v>336</v>
      </c>
      <c r="C513" s="33">
        <v>500000</v>
      </c>
      <c r="D513" s="33">
        <v>500000</v>
      </c>
      <c r="E513" s="33">
        <v>500000</v>
      </c>
      <c r="F513" s="1">
        <f>JAN!G513</f>
        <v>0</v>
      </c>
      <c r="G513" s="33">
        <v>0</v>
      </c>
      <c r="H513" s="33">
        <v>0</v>
      </c>
      <c r="I513" s="59">
        <f t="shared" si="266"/>
        <v>0</v>
      </c>
      <c r="J513" s="54">
        <f t="shared" si="267"/>
        <v>500000</v>
      </c>
      <c r="K513" s="55">
        <f t="shared" si="268"/>
        <v>0</v>
      </c>
    </row>
    <row r="514" spans="1:12" x14ac:dyDescent="0.25">
      <c r="A514" s="31" t="s">
        <v>174</v>
      </c>
      <c r="B514" s="32" t="s">
        <v>247</v>
      </c>
      <c r="C514" s="33">
        <f>C515+C525+C535</f>
        <v>6040000</v>
      </c>
      <c r="D514" s="33">
        <f>D515+D525+D535</f>
        <v>6040000</v>
      </c>
      <c r="E514" s="33">
        <f>E515+E525+E535</f>
        <v>6040000</v>
      </c>
      <c r="F514" s="33">
        <f t="shared" ref="F514:H514" si="301">F515+F525+F535</f>
        <v>0</v>
      </c>
      <c r="G514" s="33">
        <f t="shared" si="301"/>
        <v>0</v>
      </c>
      <c r="H514" s="33">
        <f t="shared" si="301"/>
        <v>0</v>
      </c>
      <c r="I514" s="59">
        <f t="shared" si="266"/>
        <v>0</v>
      </c>
      <c r="J514" s="54">
        <f t="shared" si="267"/>
        <v>6040000</v>
      </c>
      <c r="K514" s="55">
        <f t="shared" si="268"/>
        <v>0</v>
      </c>
    </row>
    <row r="515" spans="1:12" x14ac:dyDescent="0.25">
      <c r="A515" s="31" t="s">
        <v>216</v>
      </c>
      <c r="B515" s="32" t="s">
        <v>102</v>
      </c>
      <c r="C515" s="33">
        <f>C516+C519</f>
        <v>1280000</v>
      </c>
      <c r="D515" s="33">
        <f>D516+D519</f>
        <v>1280000</v>
      </c>
      <c r="E515" s="33">
        <f>E516+E519</f>
        <v>1280000</v>
      </c>
      <c r="F515" s="33">
        <f t="shared" ref="F515:H515" si="302">F516+F519</f>
        <v>0</v>
      </c>
      <c r="G515" s="33">
        <f t="shared" si="302"/>
        <v>0</v>
      </c>
      <c r="H515" s="33">
        <f t="shared" si="302"/>
        <v>0</v>
      </c>
      <c r="I515" s="59">
        <f t="shared" si="266"/>
        <v>0</v>
      </c>
      <c r="J515" s="54">
        <f t="shared" si="267"/>
        <v>1280000</v>
      </c>
      <c r="K515" s="55">
        <f t="shared" si="268"/>
        <v>0</v>
      </c>
    </row>
    <row r="516" spans="1:12" x14ac:dyDescent="0.25">
      <c r="A516" s="31" t="s">
        <v>0</v>
      </c>
      <c r="B516" s="32" t="s">
        <v>245</v>
      </c>
      <c r="C516" s="33">
        <f t="shared" ref="C516:E517" si="303">C517</f>
        <v>240000</v>
      </c>
      <c r="D516" s="33">
        <f t="shared" si="303"/>
        <v>240000</v>
      </c>
      <c r="E516" s="33">
        <f t="shared" si="303"/>
        <v>240000</v>
      </c>
      <c r="F516" s="33">
        <f t="shared" ref="F516:H517" si="304">F517</f>
        <v>0</v>
      </c>
      <c r="G516" s="33">
        <f t="shared" si="304"/>
        <v>0</v>
      </c>
      <c r="H516" s="33">
        <f t="shared" si="304"/>
        <v>0</v>
      </c>
      <c r="I516" s="59">
        <f t="shared" si="266"/>
        <v>0</v>
      </c>
      <c r="J516" s="54">
        <f t="shared" si="267"/>
        <v>240000</v>
      </c>
      <c r="K516" s="55">
        <f t="shared" si="268"/>
        <v>0</v>
      </c>
    </row>
    <row r="517" spans="1:12" x14ac:dyDescent="0.25">
      <c r="A517" s="31">
        <v>521211</v>
      </c>
      <c r="B517" s="32" t="s">
        <v>1</v>
      </c>
      <c r="C517" s="33">
        <f t="shared" si="303"/>
        <v>240000</v>
      </c>
      <c r="D517" s="33">
        <f t="shared" si="303"/>
        <v>240000</v>
      </c>
      <c r="E517" s="33">
        <f t="shared" si="303"/>
        <v>240000</v>
      </c>
      <c r="F517" s="33">
        <f t="shared" si="304"/>
        <v>0</v>
      </c>
      <c r="G517" s="33">
        <f t="shared" si="304"/>
        <v>0</v>
      </c>
      <c r="H517" s="33">
        <f t="shared" si="304"/>
        <v>0</v>
      </c>
      <c r="I517" s="59">
        <f t="shared" si="266"/>
        <v>0</v>
      </c>
      <c r="J517" s="54">
        <f t="shared" si="267"/>
        <v>240000</v>
      </c>
      <c r="K517" s="55">
        <f t="shared" si="268"/>
        <v>0</v>
      </c>
    </row>
    <row r="518" spans="1:12" x14ac:dyDescent="0.25">
      <c r="A518" s="31"/>
      <c r="B518" s="32" t="s">
        <v>497</v>
      </c>
      <c r="C518" s="33">
        <v>240000</v>
      </c>
      <c r="D518" s="33">
        <v>240000</v>
      </c>
      <c r="E518" s="33">
        <v>240000</v>
      </c>
      <c r="F518" s="1">
        <f>JAN!G518</f>
        <v>0</v>
      </c>
      <c r="G518" s="33">
        <v>0</v>
      </c>
      <c r="H518" s="33">
        <v>0</v>
      </c>
      <c r="I518" s="59">
        <f t="shared" si="266"/>
        <v>0</v>
      </c>
      <c r="J518" s="54">
        <f t="shared" si="267"/>
        <v>240000</v>
      </c>
      <c r="K518" s="55">
        <f t="shared" si="268"/>
        <v>0</v>
      </c>
    </row>
    <row r="519" spans="1:12" x14ac:dyDescent="0.25">
      <c r="A519" s="31" t="s">
        <v>11</v>
      </c>
      <c r="B519" s="32" t="s">
        <v>32</v>
      </c>
      <c r="C519" s="33">
        <f>C520+C522</f>
        <v>1040000</v>
      </c>
      <c r="D519" s="33">
        <f>D520+D522</f>
        <v>1040000</v>
      </c>
      <c r="E519" s="33">
        <f>E520+E522</f>
        <v>1040000</v>
      </c>
      <c r="F519" s="33">
        <f t="shared" ref="F519:H519" si="305">F520+F522</f>
        <v>0</v>
      </c>
      <c r="G519" s="33">
        <f t="shared" si="305"/>
        <v>0</v>
      </c>
      <c r="H519" s="33">
        <f t="shared" si="305"/>
        <v>0</v>
      </c>
      <c r="I519" s="59">
        <f t="shared" si="266"/>
        <v>0</v>
      </c>
      <c r="J519" s="54">
        <f t="shared" si="267"/>
        <v>1040000</v>
      </c>
      <c r="K519" s="55">
        <f t="shared" si="268"/>
        <v>0</v>
      </c>
    </row>
    <row r="520" spans="1:12" x14ac:dyDescent="0.25">
      <c r="A520" s="31">
        <v>521211</v>
      </c>
      <c r="B520" s="32" t="s">
        <v>1</v>
      </c>
      <c r="C520" s="33">
        <f>C521</f>
        <v>160000</v>
      </c>
      <c r="D520" s="33">
        <f>D521</f>
        <v>160000</v>
      </c>
      <c r="E520" s="33">
        <f>E521</f>
        <v>160000</v>
      </c>
      <c r="F520" s="33">
        <f t="shared" ref="F520:H520" si="306">F521</f>
        <v>0</v>
      </c>
      <c r="G520" s="33">
        <f t="shared" si="306"/>
        <v>0</v>
      </c>
      <c r="H520" s="33">
        <f t="shared" si="306"/>
        <v>0</v>
      </c>
      <c r="I520" s="59">
        <f t="shared" ref="I520:I583" si="307">SUM(F520:H520)</f>
        <v>0</v>
      </c>
      <c r="J520" s="54">
        <f t="shared" ref="J520:J583" si="308">C520-I520</f>
        <v>160000</v>
      </c>
      <c r="K520" s="55">
        <f t="shared" ref="K520:K583" si="309">I520/C520</f>
        <v>0</v>
      </c>
    </row>
    <row r="521" spans="1:12" x14ac:dyDescent="0.25">
      <c r="A521" s="31"/>
      <c r="B521" s="32" t="s">
        <v>281</v>
      </c>
      <c r="C521" s="33">
        <v>160000</v>
      </c>
      <c r="D521" s="33">
        <v>160000</v>
      </c>
      <c r="E521" s="33">
        <v>160000</v>
      </c>
      <c r="F521" s="1">
        <f>JAN!G521</f>
        <v>0</v>
      </c>
      <c r="G521" s="33">
        <v>0</v>
      </c>
      <c r="H521" s="33">
        <v>0</v>
      </c>
      <c r="I521" s="59">
        <f t="shared" si="307"/>
        <v>0</v>
      </c>
      <c r="J521" s="54">
        <f t="shared" si="308"/>
        <v>160000</v>
      </c>
      <c r="K521" s="55">
        <f t="shared" si="309"/>
        <v>0</v>
      </c>
    </row>
    <row r="522" spans="1:12" x14ac:dyDescent="0.25">
      <c r="A522" s="31">
        <v>524114</v>
      </c>
      <c r="B522" s="32" t="s">
        <v>103</v>
      </c>
      <c r="C522" s="33">
        <f>SUM(C523:C524)</f>
        <v>880000</v>
      </c>
      <c r="D522" s="33">
        <f>SUM(D523:D524)</f>
        <v>880000</v>
      </c>
      <c r="E522" s="33">
        <f>SUM(E523:E524)</f>
        <v>880000</v>
      </c>
      <c r="F522" s="33">
        <f t="shared" ref="F522:H522" si="310">SUM(F523:F524)</f>
        <v>0</v>
      </c>
      <c r="G522" s="33">
        <f t="shared" si="310"/>
        <v>0</v>
      </c>
      <c r="H522" s="33">
        <f t="shared" si="310"/>
        <v>0</v>
      </c>
      <c r="I522" s="59">
        <f t="shared" si="307"/>
        <v>0</v>
      </c>
      <c r="J522" s="54">
        <f t="shared" si="308"/>
        <v>880000</v>
      </c>
      <c r="K522" s="55">
        <f t="shared" si="309"/>
        <v>0</v>
      </c>
    </row>
    <row r="523" spans="1:12" x14ac:dyDescent="0.25">
      <c r="A523" s="31"/>
      <c r="B523" s="32" t="s">
        <v>403</v>
      </c>
      <c r="C523" s="33">
        <v>440000</v>
      </c>
      <c r="D523" s="33">
        <v>440000</v>
      </c>
      <c r="E523" s="33">
        <v>440000</v>
      </c>
      <c r="F523" s="1">
        <f>JAN!G523</f>
        <v>0</v>
      </c>
      <c r="G523" s="33">
        <v>0</v>
      </c>
      <c r="H523" s="33">
        <v>0</v>
      </c>
      <c r="I523" s="59">
        <f t="shared" si="307"/>
        <v>0</v>
      </c>
      <c r="J523" s="54">
        <f t="shared" si="308"/>
        <v>440000</v>
      </c>
      <c r="K523" s="55">
        <f t="shared" si="309"/>
        <v>0</v>
      </c>
    </row>
    <row r="524" spans="1:12" x14ac:dyDescent="0.25">
      <c r="A524" s="31"/>
      <c r="B524" s="32" t="s">
        <v>404</v>
      </c>
      <c r="C524" s="33">
        <v>440000</v>
      </c>
      <c r="D524" s="33">
        <v>440000</v>
      </c>
      <c r="E524" s="33">
        <v>440000</v>
      </c>
      <c r="F524" s="1">
        <f>JAN!G524</f>
        <v>0</v>
      </c>
      <c r="G524" s="33">
        <v>0</v>
      </c>
      <c r="H524" s="33">
        <v>0</v>
      </c>
      <c r="I524" s="59">
        <f t="shared" si="307"/>
        <v>0</v>
      </c>
      <c r="J524" s="54">
        <f t="shared" si="308"/>
        <v>440000</v>
      </c>
      <c r="K524" s="55">
        <f t="shared" si="309"/>
        <v>0</v>
      </c>
    </row>
    <row r="525" spans="1:12" x14ac:dyDescent="0.25">
      <c r="A525" s="31" t="s">
        <v>217</v>
      </c>
      <c r="B525" s="32" t="s">
        <v>104</v>
      </c>
      <c r="C525" s="33">
        <f>C526</f>
        <v>4360000</v>
      </c>
      <c r="D525" s="33">
        <f>D526</f>
        <v>4360000</v>
      </c>
      <c r="E525" s="33">
        <f>E526</f>
        <v>4360000</v>
      </c>
      <c r="F525" s="33">
        <f t="shared" ref="F525:H525" si="311">F526</f>
        <v>0</v>
      </c>
      <c r="G525" s="33">
        <f t="shared" si="311"/>
        <v>0</v>
      </c>
      <c r="H525" s="33">
        <f t="shared" si="311"/>
        <v>0</v>
      </c>
      <c r="I525" s="59">
        <f t="shared" si="307"/>
        <v>0</v>
      </c>
      <c r="J525" s="54">
        <f t="shared" si="308"/>
        <v>4360000</v>
      </c>
      <c r="K525" s="55">
        <f t="shared" si="309"/>
        <v>0</v>
      </c>
    </row>
    <row r="526" spans="1:12" s="7" customFormat="1" x14ac:dyDescent="0.25">
      <c r="A526" s="31" t="s">
        <v>0</v>
      </c>
      <c r="B526" s="32" t="s">
        <v>244</v>
      </c>
      <c r="C526" s="33">
        <f>C527+C529+C532</f>
        <v>4360000</v>
      </c>
      <c r="D526" s="33">
        <f>D527+D529+D532</f>
        <v>4360000</v>
      </c>
      <c r="E526" s="33">
        <f>E527+E529+E532</f>
        <v>4360000</v>
      </c>
      <c r="F526" s="33">
        <f t="shared" ref="F526:H526" si="312">F527+F529+F532</f>
        <v>0</v>
      </c>
      <c r="G526" s="33">
        <f t="shared" si="312"/>
        <v>0</v>
      </c>
      <c r="H526" s="33">
        <f t="shared" si="312"/>
        <v>0</v>
      </c>
      <c r="I526" s="59">
        <f t="shared" si="307"/>
        <v>0</v>
      </c>
      <c r="J526" s="54">
        <f t="shared" si="308"/>
        <v>4360000</v>
      </c>
      <c r="K526" s="55">
        <f t="shared" si="309"/>
        <v>0</v>
      </c>
      <c r="L526" s="16"/>
    </row>
    <row r="527" spans="1:12" x14ac:dyDescent="0.25">
      <c r="A527" s="31">
        <v>521211</v>
      </c>
      <c r="B527" s="32" t="s">
        <v>1</v>
      </c>
      <c r="C527" s="33">
        <f>C528</f>
        <v>900000</v>
      </c>
      <c r="D527" s="33">
        <f>D528</f>
        <v>900000</v>
      </c>
      <c r="E527" s="33">
        <f>E528</f>
        <v>900000</v>
      </c>
      <c r="F527" s="33">
        <f t="shared" ref="F527:H527" si="313">F528</f>
        <v>0</v>
      </c>
      <c r="G527" s="33">
        <f t="shared" si="313"/>
        <v>0</v>
      </c>
      <c r="H527" s="33">
        <f t="shared" si="313"/>
        <v>0</v>
      </c>
      <c r="I527" s="59">
        <f t="shared" si="307"/>
        <v>0</v>
      </c>
      <c r="J527" s="54">
        <f t="shared" si="308"/>
        <v>900000</v>
      </c>
      <c r="K527" s="55">
        <f t="shared" si="309"/>
        <v>0</v>
      </c>
    </row>
    <row r="528" spans="1:12" x14ac:dyDescent="0.25">
      <c r="A528" s="31"/>
      <c r="B528" s="32" t="s">
        <v>349</v>
      </c>
      <c r="C528" s="33">
        <v>900000</v>
      </c>
      <c r="D528" s="33">
        <v>900000</v>
      </c>
      <c r="E528" s="33">
        <v>900000</v>
      </c>
      <c r="F528" s="1">
        <f>JAN!G528</f>
        <v>0</v>
      </c>
      <c r="G528" s="33">
        <v>0</v>
      </c>
      <c r="H528" s="33">
        <v>0</v>
      </c>
      <c r="I528" s="59">
        <f t="shared" si="307"/>
        <v>0</v>
      </c>
      <c r="J528" s="54">
        <f t="shared" si="308"/>
        <v>900000</v>
      </c>
      <c r="K528" s="55">
        <f t="shared" si="309"/>
        <v>0</v>
      </c>
    </row>
    <row r="529" spans="1:12" x14ac:dyDescent="0.25">
      <c r="A529" s="31">
        <v>522151</v>
      </c>
      <c r="B529" s="32" t="s">
        <v>34</v>
      </c>
      <c r="C529" s="33">
        <f>SUM(C530:C531)</f>
        <v>1700000</v>
      </c>
      <c r="D529" s="33">
        <f>SUM(D530:D531)</f>
        <v>1700000</v>
      </c>
      <c r="E529" s="33">
        <f>SUM(E530:E531)</f>
        <v>1700000</v>
      </c>
      <c r="F529" s="33">
        <f t="shared" ref="F529:H529" si="314">SUM(F530:F531)</f>
        <v>0</v>
      </c>
      <c r="G529" s="33">
        <f t="shared" si="314"/>
        <v>0</v>
      </c>
      <c r="H529" s="33">
        <f t="shared" si="314"/>
        <v>0</v>
      </c>
      <c r="I529" s="59">
        <f t="shared" si="307"/>
        <v>0</v>
      </c>
      <c r="J529" s="54">
        <f t="shared" si="308"/>
        <v>1700000</v>
      </c>
      <c r="K529" s="55">
        <f t="shared" si="309"/>
        <v>0</v>
      </c>
    </row>
    <row r="530" spans="1:12" x14ac:dyDescent="0.25">
      <c r="A530" s="31"/>
      <c r="B530" s="32" t="s">
        <v>464</v>
      </c>
      <c r="C530" s="33">
        <v>800000</v>
      </c>
      <c r="D530" s="33">
        <v>800000</v>
      </c>
      <c r="E530" s="33">
        <v>800000</v>
      </c>
      <c r="F530" s="1">
        <f>JAN!G530</f>
        <v>0</v>
      </c>
      <c r="G530" s="33">
        <v>0</v>
      </c>
      <c r="H530" s="33">
        <v>0</v>
      </c>
      <c r="I530" s="59">
        <f t="shared" si="307"/>
        <v>0</v>
      </c>
      <c r="J530" s="54">
        <f t="shared" si="308"/>
        <v>800000</v>
      </c>
      <c r="K530" s="55">
        <f t="shared" si="309"/>
        <v>0</v>
      </c>
    </row>
    <row r="531" spans="1:12" x14ac:dyDescent="0.25">
      <c r="A531" s="31"/>
      <c r="B531" s="32" t="s">
        <v>396</v>
      </c>
      <c r="C531" s="33">
        <v>900000</v>
      </c>
      <c r="D531" s="33">
        <v>900000</v>
      </c>
      <c r="E531" s="33">
        <v>900000</v>
      </c>
      <c r="F531" s="1">
        <f>JAN!G531</f>
        <v>0</v>
      </c>
      <c r="G531" s="33">
        <v>0</v>
      </c>
      <c r="H531" s="33">
        <v>0</v>
      </c>
      <c r="I531" s="59">
        <f t="shared" si="307"/>
        <v>0</v>
      </c>
      <c r="J531" s="54">
        <f t="shared" si="308"/>
        <v>900000</v>
      </c>
      <c r="K531" s="55">
        <f t="shared" si="309"/>
        <v>0</v>
      </c>
    </row>
    <row r="532" spans="1:12" x14ac:dyDescent="0.25">
      <c r="A532" s="31">
        <v>524114</v>
      </c>
      <c r="B532" s="32" t="s">
        <v>103</v>
      </c>
      <c r="C532" s="33">
        <f>SUM(C533:C534)</f>
        <v>1760000</v>
      </c>
      <c r="D532" s="33">
        <f>SUM(D533:D534)</f>
        <v>1760000</v>
      </c>
      <c r="E532" s="33">
        <f>SUM(E533:E534)</f>
        <v>1760000</v>
      </c>
      <c r="F532" s="33">
        <f t="shared" ref="F532:H532" si="315">SUM(F533:F534)</f>
        <v>0</v>
      </c>
      <c r="G532" s="33">
        <f t="shared" si="315"/>
        <v>0</v>
      </c>
      <c r="H532" s="33">
        <f t="shared" si="315"/>
        <v>0</v>
      </c>
      <c r="I532" s="59">
        <f t="shared" si="307"/>
        <v>0</v>
      </c>
      <c r="J532" s="54">
        <f t="shared" si="308"/>
        <v>1760000</v>
      </c>
      <c r="K532" s="55">
        <f t="shared" si="309"/>
        <v>0</v>
      </c>
    </row>
    <row r="533" spans="1:12" x14ac:dyDescent="0.25">
      <c r="A533" s="31"/>
      <c r="B533" s="32" t="s">
        <v>465</v>
      </c>
      <c r="C533" s="33">
        <v>880000</v>
      </c>
      <c r="D533" s="33">
        <v>880000</v>
      </c>
      <c r="E533" s="33">
        <v>880000</v>
      </c>
      <c r="F533" s="1">
        <f>JAN!G533</f>
        <v>0</v>
      </c>
      <c r="G533" s="33">
        <v>0</v>
      </c>
      <c r="H533" s="33">
        <v>0</v>
      </c>
      <c r="I533" s="59">
        <f t="shared" si="307"/>
        <v>0</v>
      </c>
      <c r="J533" s="54">
        <f t="shared" si="308"/>
        <v>880000</v>
      </c>
      <c r="K533" s="55">
        <f t="shared" si="309"/>
        <v>0</v>
      </c>
    </row>
    <row r="534" spans="1:12" x14ac:dyDescent="0.25">
      <c r="A534" s="31"/>
      <c r="B534" s="32" t="s">
        <v>466</v>
      </c>
      <c r="C534" s="33">
        <v>880000</v>
      </c>
      <c r="D534" s="33">
        <v>880000</v>
      </c>
      <c r="E534" s="33">
        <v>880000</v>
      </c>
      <c r="F534" s="1">
        <f>JAN!G534</f>
        <v>0</v>
      </c>
      <c r="G534" s="33">
        <v>0</v>
      </c>
      <c r="H534" s="33">
        <v>0</v>
      </c>
      <c r="I534" s="59">
        <f t="shared" si="307"/>
        <v>0</v>
      </c>
      <c r="J534" s="54">
        <f t="shared" si="308"/>
        <v>880000</v>
      </c>
      <c r="K534" s="55">
        <f t="shared" si="309"/>
        <v>0</v>
      </c>
    </row>
    <row r="535" spans="1:12" x14ac:dyDescent="0.25">
      <c r="A535" s="31" t="s">
        <v>227</v>
      </c>
      <c r="B535" s="32" t="s">
        <v>105</v>
      </c>
      <c r="C535" s="33">
        <f t="shared" ref="C535:E537" si="316">C536</f>
        <v>400000</v>
      </c>
      <c r="D535" s="33">
        <f t="shared" si="316"/>
        <v>400000</v>
      </c>
      <c r="E535" s="33">
        <f t="shared" si="316"/>
        <v>400000</v>
      </c>
      <c r="F535" s="33">
        <f t="shared" ref="F535:H537" si="317">F536</f>
        <v>0</v>
      </c>
      <c r="G535" s="33">
        <f t="shared" si="317"/>
        <v>0</v>
      </c>
      <c r="H535" s="33">
        <f t="shared" si="317"/>
        <v>0</v>
      </c>
      <c r="I535" s="59">
        <f t="shared" si="307"/>
        <v>0</v>
      </c>
      <c r="J535" s="54">
        <f t="shared" si="308"/>
        <v>400000</v>
      </c>
      <c r="K535" s="55">
        <f t="shared" si="309"/>
        <v>0</v>
      </c>
    </row>
    <row r="536" spans="1:12" x14ac:dyDescent="0.25">
      <c r="A536" s="31" t="s">
        <v>0</v>
      </c>
      <c r="B536" s="32" t="s">
        <v>244</v>
      </c>
      <c r="C536" s="33">
        <f t="shared" si="316"/>
        <v>400000</v>
      </c>
      <c r="D536" s="33">
        <f t="shared" si="316"/>
        <v>400000</v>
      </c>
      <c r="E536" s="33">
        <f t="shared" si="316"/>
        <v>400000</v>
      </c>
      <c r="F536" s="33">
        <f t="shared" si="317"/>
        <v>0</v>
      </c>
      <c r="G536" s="33">
        <f t="shared" si="317"/>
        <v>0</v>
      </c>
      <c r="H536" s="33">
        <f t="shared" si="317"/>
        <v>0</v>
      </c>
      <c r="I536" s="59">
        <f t="shared" si="307"/>
        <v>0</v>
      </c>
      <c r="J536" s="54">
        <f t="shared" si="308"/>
        <v>400000</v>
      </c>
      <c r="K536" s="55">
        <f t="shared" si="309"/>
        <v>0</v>
      </c>
    </row>
    <row r="537" spans="1:12" x14ac:dyDescent="0.25">
      <c r="A537" s="31">
        <v>521211</v>
      </c>
      <c r="B537" s="32" t="s">
        <v>1</v>
      </c>
      <c r="C537" s="33">
        <f t="shared" si="316"/>
        <v>400000</v>
      </c>
      <c r="D537" s="33">
        <f t="shared" si="316"/>
        <v>400000</v>
      </c>
      <c r="E537" s="33">
        <f t="shared" si="316"/>
        <v>400000</v>
      </c>
      <c r="F537" s="33">
        <f t="shared" si="317"/>
        <v>0</v>
      </c>
      <c r="G537" s="33">
        <f t="shared" si="317"/>
        <v>0</v>
      </c>
      <c r="H537" s="33">
        <f t="shared" si="317"/>
        <v>0</v>
      </c>
      <c r="I537" s="59">
        <f t="shared" si="307"/>
        <v>0</v>
      </c>
      <c r="J537" s="54">
        <f t="shared" si="308"/>
        <v>400000</v>
      </c>
      <c r="K537" s="55">
        <f t="shared" si="309"/>
        <v>0</v>
      </c>
    </row>
    <row r="538" spans="1:12" s="7" customFormat="1" x14ac:dyDescent="0.25">
      <c r="A538" s="31"/>
      <c r="B538" s="32" t="s">
        <v>336</v>
      </c>
      <c r="C538" s="33">
        <v>400000</v>
      </c>
      <c r="D538" s="33">
        <v>400000</v>
      </c>
      <c r="E538" s="33">
        <v>400000</v>
      </c>
      <c r="F538" s="1">
        <f>JAN!G538</f>
        <v>0</v>
      </c>
      <c r="G538" s="33">
        <v>0</v>
      </c>
      <c r="H538" s="33">
        <v>0</v>
      </c>
      <c r="I538" s="59">
        <f t="shared" si="307"/>
        <v>0</v>
      </c>
      <c r="J538" s="54">
        <f t="shared" si="308"/>
        <v>400000</v>
      </c>
      <c r="K538" s="55">
        <f t="shared" si="309"/>
        <v>0</v>
      </c>
      <c r="L538" s="16"/>
    </row>
    <row r="539" spans="1:12" s="7" customFormat="1" x14ac:dyDescent="0.25">
      <c r="A539" s="31" t="s">
        <v>173</v>
      </c>
      <c r="B539" s="32" t="s">
        <v>248</v>
      </c>
      <c r="C539" s="33">
        <f>C540+C545+C551</f>
        <v>3522000</v>
      </c>
      <c r="D539" s="33">
        <f>D540+D545+D551</f>
        <v>3522000</v>
      </c>
      <c r="E539" s="33">
        <f>E540+E545+E551</f>
        <v>3522000</v>
      </c>
      <c r="F539" s="33">
        <f t="shared" ref="F539:H539" si="318">F540+F545+F551</f>
        <v>0</v>
      </c>
      <c r="G539" s="33">
        <f t="shared" si="318"/>
        <v>0</v>
      </c>
      <c r="H539" s="33">
        <f t="shared" si="318"/>
        <v>0</v>
      </c>
      <c r="I539" s="59">
        <f t="shared" si="307"/>
        <v>0</v>
      </c>
      <c r="J539" s="54">
        <f t="shared" si="308"/>
        <v>3522000</v>
      </c>
      <c r="K539" s="55">
        <f t="shared" si="309"/>
        <v>0</v>
      </c>
      <c r="L539" s="16"/>
    </row>
    <row r="540" spans="1:12" s="7" customFormat="1" x14ac:dyDescent="0.25">
      <c r="A540" s="31" t="s">
        <v>216</v>
      </c>
      <c r="B540" s="32" t="s">
        <v>106</v>
      </c>
      <c r="C540" s="33">
        <f t="shared" ref="C540:E541" si="319">C541</f>
        <v>552000</v>
      </c>
      <c r="D540" s="33">
        <f t="shared" si="319"/>
        <v>552000</v>
      </c>
      <c r="E540" s="33">
        <f t="shared" si="319"/>
        <v>552000</v>
      </c>
      <c r="F540" s="33">
        <f t="shared" ref="F540:H541" si="320">F541</f>
        <v>0</v>
      </c>
      <c r="G540" s="33">
        <f t="shared" si="320"/>
        <v>0</v>
      </c>
      <c r="H540" s="33">
        <f t="shared" si="320"/>
        <v>0</v>
      </c>
      <c r="I540" s="59">
        <f t="shared" si="307"/>
        <v>0</v>
      </c>
      <c r="J540" s="54">
        <f t="shared" si="308"/>
        <v>552000</v>
      </c>
      <c r="K540" s="55">
        <f t="shared" si="309"/>
        <v>0</v>
      </c>
      <c r="L540" s="16"/>
    </row>
    <row r="541" spans="1:12" s="7" customFormat="1" x14ac:dyDescent="0.25">
      <c r="A541" s="31" t="s">
        <v>0</v>
      </c>
      <c r="B541" s="32" t="s">
        <v>246</v>
      </c>
      <c r="C541" s="33">
        <f t="shared" si="319"/>
        <v>552000</v>
      </c>
      <c r="D541" s="33">
        <f t="shared" si="319"/>
        <v>552000</v>
      </c>
      <c r="E541" s="33">
        <f t="shared" si="319"/>
        <v>552000</v>
      </c>
      <c r="F541" s="33">
        <f t="shared" si="320"/>
        <v>0</v>
      </c>
      <c r="G541" s="33">
        <f t="shared" si="320"/>
        <v>0</v>
      </c>
      <c r="H541" s="33">
        <f t="shared" si="320"/>
        <v>0</v>
      </c>
      <c r="I541" s="59">
        <f t="shared" si="307"/>
        <v>0</v>
      </c>
      <c r="J541" s="54">
        <f t="shared" si="308"/>
        <v>552000</v>
      </c>
      <c r="K541" s="55">
        <f t="shared" si="309"/>
        <v>0</v>
      </c>
      <c r="L541" s="16"/>
    </row>
    <row r="542" spans="1:12" x14ac:dyDescent="0.25">
      <c r="A542" s="31">
        <v>521211</v>
      </c>
      <c r="B542" s="32" t="s">
        <v>1</v>
      </c>
      <c r="C542" s="33">
        <f>SUM(C543:C544)</f>
        <v>552000</v>
      </c>
      <c r="D542" s="33">
        <f>SUM(D543:D544)</f>
        <v>552000</v>
      </c>
      <c r="E542" s="33">
        <f>SUM(E543:E544)</f>
        <v>552000</v>
      </c>
      <c r="F542" s="33">
        <f t="shared" ref="F542:H542" si="321">SUM(F543:F544)</f>
        <v>0</v>
      </c>
      <c r="G542" s="33">
        <f t="shared" si="321"/>
        <v>0</v>
      </c>
      <c r="H542" s="33">
        <f t="shared" si="321"/>
        <v>0</v>
      </c>
      <c r="I542" s="59">
        <f t="shared" si="307"/>
        <v>0</v>
      </c>
      <c r="J542" s="54">
        <f t="shared" si="308"/>
        <v>552000</v>
      </c>
      <c r="K542" s="55">
        <f t="shared" si="309"/>
        <v>0</v>
      </c>
    </row>
    <row r="543" spans="1:12" x14ac:dyDescent="0.25">
      <c r="A543" s="31"/>
      <c r="B543" s="32" t="s">
        <v>438</v>
      </c>
      <c r="C543" s="33">
        <v>270000</v>
      </c>
      <c r="D543" s="33">
        <v>270000</v>
      </c>
      <c r="E543" s="33">
        <v>270000</v>
      </c>
      <c r="F543" s="1">
        <f>JAN!G543</f>
        <v>0</v>
      </c>
      <c r="G543" s="33">
        <v>0</v>
      </c>
      <c r="H543" s="33">
        <v>0</v>
      </c>
      <c r="I543" s="59">
        <f t="shared" si="307"/>
        <v>0</v>
      </c>
      <c r="J543" s="54">
        <f t="shared" si="308"/>
        <v>270000</v>
      </c>
      <c r="K543" s="55">
        <f t="shared" si="309"/>
        <v>0</v>
      </c>
    </row>
    <row r="544" spans="1:12" s="7" customFormat="1" x14ac:dyDescent="0.25">
      <c r="A544" s="31"/>
      <c r="B544" s="32" t="s">
        <v>281</v>
      </c>
      <c r="C544" s="33">
        <v>282000</v>
      </c>
      <c r="D544" s="33">
        <v>282000</v>
      </c>
      <c r="E544" s="33">
        <v>282000</v>
      </c>
      <c r="F544" s="1">
        <f>JAN!G544</f>
        <v>0</v>
      </c>
      <c r="G544" s="33">
        <v>0</v>
      </c>
      <c r="H544" s="33">
        <v>0</v>
      </c>
      <c r="I544" s="59">
        <f t="shared" si="307"/>
        <v>0</v>
      </c>
      <c r="J544" s="54">
        <f t="shared" si="308"/>
        <v>282000</v>
      </c>
      <c r="K544" s="55">
        <f t="shared" si="309"/>
        <v>0</v>
      </c>
      <c r="L544" s="16"/>
    </row>
    <row r="545" spans="1:12" s="7" customFormat="1" x14ac:dyDescent="0.25">
      <c r="A545" s="31" t="s">
        <v>217</v>
      </c>
      <c r="B545" s="32" t="s">
        <v>107</v>
      </c>
      <c r="C545" s="33">
        <f>C546</f>
        <v>2760000</v>
      </c>
      <c r="D545" s="33">
        <f>D546</f>
        <v>2760000</v>
      </c>
      <c r="E545" s="33">
        <f>E546</f>
        <v>2760000</v>
      </c>
      <c r="F545" s="33">
        <f t="shared" ref="F545:H545" si="322">F546</f>
        <v>0</v>
      </c>
      <c r="G545" s="33">
        <f t="shared" si="322"/>
        <v>0</v>
      </c>
      <c r="H545" s="33">
        <f t="shared" si="322"/>
        <v>0</v>
      </c>
      <c r="I545" s="59">
        <f t="shared" si="307"/>
        <v>0</v>
      </c>
      <c r="J545" s="54">
        <f t="shared" si="308"/>
        <v>2760000</v>
      </c>
      <c r="K545" s="55">
        <f t="shared" si="309"/>
        <v>0</v>
      </c>
      <c r="L545" s="16"/>
    </row>
    <row r="546" spans="1:12" s="7" customFormat="1" x14ac:dyDescent="0.25">
      <c r="A546" s="31" t="s">
        <v>0</v>
      </c>
      <c r="B546" s="32" t="s">
        <v>244</v>
      </c>
      <c r="C546" s="33">
        <f>C547+C549</f>
        <v>2760000</v>
      </c>
      <c r="D546" s="33">
        <f>D547+D549</f>
        <v>2760000</v>
      </c>
      <c r="E546" s="33">
        <f>E547+E549</f>
        <v>2760000</v>
      </c>
      <c r="F546" s="33">
        <f t="shared" ref="F546:H546" si="323">F547+F549</f>
        <v>0</v>
      </c>
      <c r="G546" s="33">
        <f t="shared" si="323"/>
        <v>0</v>
      </c>
      <c r="H546" s="33">
        <f t="shared" si="323"/>
        <v>0</v>
      </c>
      <c r="I546" s="59">
        <f t="shared" si="307"/>
        <v>0</v>
      </c>
      <c r="J546" s="54">
        <f t="shared" si="308"/>
        <v>2760000</v>
      </c>
      <c r="K546" s="55">
        <f t="shared" si="309"/>
        <v>0</v>
      </c>
      <c r="L546" s="16"/>
    </row>
    <row r="547" spans="1:12" s="7" customFormat="1" x14ac:dyDescent="0.25">
      <c r="A547" s="31">
        <v>522151</v>
      </c>
      <c r="B547" s="32" t="s">
        <v>34</v>
      </c>
      <c r="C547" s="33">
        <f>C548</f>
        <v>2100000</v>
      </c>
      <c r="D547" s="33">
        <f>D548</f>
        <v>2100000</v>
      </c>
      <c r="E547" s="33">
        <f>E548</f>
        <v>2100000</v>
      </c>
      <c r="F547" s="33">
        <f t="shared" ref="F547:H547" si="324">F548</f>
        <v>0</v>
      </c>
      <c r="G547" s="33">
        <f t="shared" si="324"/>
        <v>0</v>
      </c>
      <c r="H547" s="33">
        <f t="shared" si="324"/>
        <v>0</v>
      </c>
      <c r="I547" s="59">
        <f t="shared" si="307"/>
        <v>0</v>
      </c>
      <c r="J547" s="54">
        <f t="shared" si="308"/>
        <v>2100000</v>
      </c>
      <c r="K547" s="55">
        <f t="shared" si="309"/>
        <v>0</v>
      </c>
      <c r="L547" s="16"/>
    </row>
    <row r="548" spans="1:12" x14ac:dyDescent="0.25">
      <c r="A548" s="31"/>
      <c r="B548" s="32" t="s">
        <v>346</v>
      </c>
      <c r="C548" s="33">
        <v>2100000</v>
      </c>
      <c r="D548" s="33">
        <v>2100000</v>
      </c>
      <c r="E548" s="33">
        <v>2100000</v>
      </c>
      <c r="F548" s="1">
        <f>JAN!G548</f>
        <v>0</v>
      </c>
      <c r="G548" s="33">
        <v>0</v>
      </c>
      <c r="H548" s="33">
        <v>0</v>
      </c>
      <c r="I548" s="59">
        <f t="shared" si="307"/>
        <v>0</v>
      </c>
      <c r="J548" s="54">
        <f t="shared" si="308"/>
        <v>2100000</v>
      </c>
      <c r="K548" s="55">
        <f t="shared" si="309"/>
        <v>0</v>
      </c>
    </row>
    <row r="549" spans="1:12" x14ac:dyDescent="0.25">
      <c r="A549" s="31">
        <v>524113</v>
      </c>
      <c r="B549" s="32" t="s">
        <v>38</v>
      </c>
      <c r="C549" s="33">
        <f>C550</f>
        <v>660000</v>
      </c>
      <c r="D549" s="33">
        <f>D550</f>
        <v>660000</v>
      </c>
      <c r="E549" s="33">
        <f>E550</f>
        <v>660000</v>
      </c>
      <c r="F549" s="33">
        <f t="shared" ref="F549:H549" si="325">F550</f>
        <v>0</v>
      </c>
      <c r="G549" s="33">
        <f t="shared" si="325"/>
        <v>0</v>
      </c>
      <c r="H549" s="33">
        <f t="shared" si="325"/>
        <v>0</v>
      </c>
      <c r="I549" s="59">
        <f t="shared" si="307"/>
        <v>0</v>
      </c>
      <c r="J549" s="54">
        <f t="shared" si="308"/>
        <v>660000</v>
      </c>
      <c r="K549" s="55">
        <f t="shared" si="309"/>
        <v>0</v>
      </c>
    </row>
    <row r="550" spans="1:12" x14ac:dyDescent="0.25">
      <c r="A550" s="31"/>
      <c r="B550" s="32" t="s">
        <v>348</v>
      </c>
      <c r="C550" s="33">
        <v>660000</v>
      </c>
      <c r="D550" s="33">
        <v>660000</v>
      </c>
      <c r="E550" s="33">
        <v>660000</v>
      </c>
      <c r="F550" s="1">
        <f>JAN!G550</f>
        <v>0</v>
      </c>
      <c r="G550" s="33">
        <v>0</v>
      </c>
      <c r="H550" s="33">
        <v>0</v>
      </c>
      <c r="I550" s="59">
        <f t="shared" si="307"/>
        <v>0</v>
      </c>
      <c r="J550" s="54">
        <f t="shared" si="308"/>
        <v>660000</v>
      </c>
      <c r="K550" s="55">
        <f t="shared" si="309"/>
        <v>0</v>
      </c>
    </row>
    <row r="551" spans="1:12" x14ac:dyDescent="0.25">
      <c r="A551" s="31" t="s">
        <v>227</v>
      </c>
      <c r="B551" s="32" t="s">
        <v>108</v>
      </c>
      <c r="C551" s="33">
        <f t="shared" ref="C551:E553" si="326">C552</f>
        <v>210000</v>
      </c>
      <c r="D551" s="33">
        <f t="shared" si="326"/>
        <v>210000</v>
      </c>
      <c r="E551" s="33">
        <f t="shared" si="326"/>
        <v>210000</v>
      </c>
      <c r="F551" s="33">
        <f t="shared" ref="F551:H553" si="327">F552</f>
        <v>0</v>
      </c>
      <c r="G551" s="33">
        <f t="shared" si="327"/>
        <v>0</v>
      </c>
      <c r="H551" s="33">
        <f t="shared" si="327"/>
        <v>0</v>
      </c>
      <c r="I551" s="59">
        <f t="shared" si="307"/>
        <v>0</v>
      </c>
      <c r="J551" s="54">
        <f t="shared" si="308"/>
        <v>210000</v>
      </c>
      <c r="K551" s="55">
        <f t="shared" si="309"/>
        <v>0</v>
      </c>
    </row>
    <row r="552" spans="1:12" x14ac:dyDescent="0.25">
      <c r="A552" s="31" t="s">
        <v>0</v>
      </c>
      <c r="B552" s="32" t="s">
        <v>244</v>
      </c>
      <c r="C552" s="33">
        <f t="shared" si="326"/>
        <v>210000</v>
      </c>
      <c r="D552" s="33">
        <f t="shared" si="326"/>
        <v>210000</v>
      </c>
      <c r="E552" s="33">
        <f t="shared" si="326"/>
        <v>210000</v>
      </c>
      <c r="F552" s="33">
        <f t="shared" si="327"/>
        <v>0</v>
      </c>
      <c r="G552" s="33">
        <f t="shared" si="327"/>
        <v>0</v>
      </c>
      <c r="H552" s="33">
        <f t="shared" si="327"/>
        <v>0</v>
      </c>
      <c r="I552" s="59">
        <f t="shared" si="307"/>
        <v>0</v>
      </c>
      <c r="J552" s="54">
        <f t="shared" si="308"/>
        <v>210000</v>
      </c>
      <c r="K552" s="55">
        <f t="shared" si="309"/>
        <v>0</v>
      </c>
    </row>
    <row r="553" spans="1:12" x14ac:dyDescent="0.25">
      <c r="A553" s="31">
        <v>521211</v>
      </c>
      <c r="B553" s="32" t="s">
        <v>1</v>
      </c>
      <c r="C553" s="33">
        <f t="shared" si="326"/>
        <v>210000</v>
      </c>
      <c r="D553" s="33">
        <f t="shared" si="326"/>
        <v>210000</v>
      </c>
      <c r="E553" s="33">
        <f t="shared" si="326"/>
        <v>210000</v>
      </c>
      <c r="F553" s="33">
        <f t="shared" si="327"/>
        <v>0</v>
      </c>
      <c r="G553" s="33">
        <f t="shared" si="327"/>
        <v>0</v>
      </c>
      <c r="H553" s="33">
        <f t="shared" si="327"/>
        <v>0</v>
      </c>
      <c r="I553" s="59">
        <f t="shared" si="307"/>
        <v>0</v>
      </c>
      <c r="J553" s="54">
        <f t="shared" si="308"/>
        <v>210000</v>
      </c>
      <c r="K553" s="55">
        <f t="shared" si="309"/>
        <v>0</v>
      </c>
    </row>
    <row r="554" spans="1:12" x14ac:dyDescent="0.25">
      <c r="A554" s="31"/>
      <c r="B554" s="32" t="s">
        <v>336</v>
      </c>
      <c r="C554" s="33">
        <v>210000</v>
      </c>
      <c r="D554" s="33">
        <v>210000</v>
      </c>
      <c r="E554" s="33">
        <v>210000</v>
      </c>
      <c r="F554" s="1">
        <f>JAN!G554</f>
        <v>0</v>
      </c>
      <c r="G554" s="33">
        <v>0</v>
      </c>
      <c r="H554" s="33">
        <v>0</v>
      </c>
      <c r="I554" s="59">
        <f t="shared" si="307"/>
        <v>0</v>
      </c>
      <c r="J554" s="54">
        <f t="shared" si="308"/>
        <v>210000</v>
      </c>
      <c r="K554" s="55">
        <f t="shared" si="309"/>
        <v>0</v>
      </c>
    </row>
    <row r="555" spans="1:12" x14ac:dyDescent="0.25">
      <c r="A555" s="31" t="s">
        <v>249</v>
      </c>
      <c r="B555" s="32" t="s">
        <v>225</v>
      </c>
      <c r="C555" s="33">
        <f>C556+C572</f>
        <v>97854000</v>
      </c>
      <c r="D555" s="33">
        <f>D556+D572</f>
        <v>97854000</v>
      </c>
      <c r="E555" s="33">
        <f>E556+E572</f>
        <v>97854000</v>
      </c>
      <c r="F555" s="33">
        <f t="shared" ref="F555:H555" si="328">F556+F572</f>
        <v>0</v>
      </c>
      <c r="G555" s="33">
        <f t="shared" si="328"/>
        <v>0</v>
      </c>
      <c r="H555" s="33">
        <f t="shared" si="328"/>
        <v>0</v>
      </c>
      <c r="I555" s="59">
        <f t="shared" si="307"/>
        <v>0</v>
      </c>
      <c r="J555" s="54">
        <f t="shared" si="308"/>
        <v>97854000</v>
      </c>
      <c r="K555" s="55">
        <f t="shared" si="309"/>
        <v>0</v>
      </c>
    </row>
    <row r="556" spans="1:12" x14ac:dyDescent="0.25">
      <c r="A556" s="31" t="s">
        <v>167</v>
      </c>
      <c r="B556" s="32" t="s">
        <v>250</v>
      </c>
      <c r="C556" s="33">
        <f>C557</f>
        <v>52299000</v>
      </c>
      <c r="D556" s="33">
        <f>D557</f>
        <v>52299000</v>
      </c>
      <c r="E556" s="33">
        <f>E557</f>
        <v>52299000</v>
      </c>
      <c r="F556" s="33">
        <f t="shared" ref="F556:H556" si="329">F557</f>
        <v>0</v>
      </c>
      <c r="G556" s="33">
        <f t="shared" si="329"/>
        <v>0</v>
      </c>
      <c r="H556" s="33">
        <f t="shared" si="329"/>
        <v>0</v>
      </c>
      <c r="I556" s="59">
        <f t="shared" si="307"/>
        <v>0</v>
      </c>
      <c r="J556" s="54">
        <f t="shared" si="308"/>
        <v>52299000</v>
      </c>
      <c r="K556" s="55">
        <f t="shared" si="309"/>
        <v>0</v>
      </c>
    </row>
    <row r="557" spans="1:12" x14ac:dyDescent="0.25">
      <c r="A557" s="31" t="s">
        <v>216</v>
      </c>
      <c r="B557" s="32" t="s">
        <v>250</v>
      </c>
      <c r="C557" s="33">
        <f>C558+C562+C569</f>
        <v>52299000</v>
      </c>
      <c r="D557" s="33">
        <f>D558+D562+D569</f>
        <v>52299000</v>
      </c>
      <c r="E557" s="33">
        <f>E558+E562+E569</f>
        <v>52299000</v>
      </c>
      <c r="F557" s="33">
        <f t="shared" ref="F557:H557" si="330">F558+F562+F569</f>
        <v>0</v>
      </c>
      <c r="G557" s="33">
        <f t="shared" si="330"/>
        <v>0</v>
      </c>
      <c r="H557" s="33">
        <f t="shared" si="330"/>
        <v>0</v>
      </c>
      <c r="I557" s="59">
        <f t="shared" si="307"/>
        <v>0</v>
      </c>
      <c r="J557" s="54">
        <f t="shared" si="308"/>
        <v>52299000</v>
      </c>
      <c r="K557" s="55">
        <f t="shared" si="309"/>
        <v>0</v>
      </c>
    </row>
    <row r="558" spans="1:12" x14ac:dyDescent="0.25">
      <c r="A558" s="31" t="s">
        <v>0</v>
      </c>
      <c r="B558" s="32" t="s">
        <v>251</v>
      </c>
      <c r="C558" s="33">
        <f>C559</f>
        <v>9620000</v>
      </c>
      <c r="D558" s="33">
        <f>D559</f>
        <v>9620000</v>
      </c>
      <c r="E558" s="33">
        <f>E559</f>
        <v>9620000</v>
      </c>
      <c r="F558" s="33">
        <f t="shared" ref="F558:H558" si="331">F559</f>
        <v>0</v>
      </c>
      <c r="G558" s="33">
        <f t="shared" si="331"/>
        <v>0</v>
      </c>
      <c r="H558" s="33">
        <f t="shared" si="331"/>
        <v>0</v>
      </c>
      <c r="I558" s="59">
        <f t="shared" si="307"/>
        <v>0</v>
      </c>
      <c r="J558" s="54">
        <f t="shared" si="308"/>
        <v>9620000</v>
      </c>
      <c r="K558" s="55">
        <f t="shared" si="309"/>
        <v>0</v>
      </c>
    </row>
    <row r="559" spans="1:12" x14ac:dyDescent="0.25">
      <c r="A559" s="31">
        <v>521211</v>
      </c>
      <c r="B559" s="32" t="s">
        <v>1</v>
      </c>
      <c r="C559" s="33">
        <f>SUM(C560:C561)</f>
        <v>9620000</v>
      </c>
      <c r="D559" s="33">
        <f>SUM(D560:D561)</f>
        <v>9620000</v>
      </c>
      <c r="E559" s="33">
        <f>SUM(E560:E561)</f>
        <v>9620000</v>
      </c>
      <c r="F559" s="33">
        <f t="shared" ref="F559:H559" si="332">SUM(F560:F561)</f>
        <v>0</v>
      </c>
      <c r="G559" s="33">
        <f t="shared" si="332"/>
        <v>0</v>
      </c>
      <c r="H559" s="33">
        <f t="shared" si="332"/>
        <v>0</v>
      </c>
      <c r="I559" s="59">
        <f t="shared" si="307"/>
        <v>0</v>
      </c>
      <c r="J559" s="54">
        <f t="shared" si="308"/>
        <v>9620000</v>
      </c>
      <c r="K559" s="55">
        <f t="shared" si="309"/>
        <v>0</v>
      </c>
    </row>
    <row r="560" spans="1:12" x14ac:dyDescent="0.25">
      <c r="A560" s="31"/>
      <c r="B560" s="32" t="s">
        <v>281</v>
      </c>
      <c r="C560" s="33">
        <v>3515000</v>
      </c>
      <c r="D560" s="33">
        <v>3515000</v>
      </c>
      <c r="E560" s="33">
        <v>3515000</v>
      </c>
      <c r="F560" s="1">
        <f>JAN!G560</f>
        <v>0</v>
      </c>
      <c r="G560" s="33">
        <v>0</v>
      </c>
      <c r="H560" s="33">
        <v>0</v>
      </c>
      <c r="I560" s="59">
        <f t="shared" si="307"/>
        <v>0</v>
      </c>
      <c r="J560" s="54">
        <f t="shared" si="308"/>
        <v>3515000</v>
      </c>
      <c r="K560" s="55">
        <f t="shared" si="309"/>
        <v>0</v>
      </c>
    </row>
    <row r="561" spans="1:11" x14ac:dyDescent="0.25">
      <c r="A561" s="31"/>
      <c r="B561" s="32" t="s">
        <v>405</v>
      </c>
      <c r="C561" s="33">
        <v>6105000</v>
      </c>
      <c r="D561" s="33">
        <v>6105000</v>
      </c>
      <c r="E561" s="33">
        <v>6105000</v>
      </c>
      <c r="F561" s="1">
        <f>JAN!G561</f>
        <v>0</v>
      </c>
      <c r="G561" s="33">
        <v>0</v>
      </c>
      <c r="H561" s="33">
        <v>0</v>
      </c>
      <c r="I561" s="59">
        <f t="shared" si="307"/>
        <v>0</v>
      </c>
      <c r="J561" s="54">
        <f t="shared" si="308"/>
        <v>6105000</v>
      </c>
      <c r="K561" s="55">
        <f t="shared" si="309"/>
        <v>0</v>
      </c>
    </row>
    <row r="562" spans="1:11" x14ac:dyDescent="0.25">
      <c r="A562" s="31" t="s">
        <v>11</v>
      </c>
      <c r="B562" s="32" t="s">
        <v>252</v>
      </c>
      <c r="C562" s="33">
        <f>C563+C565+C567</f>
        <v>39960000</v>
      </c>
      <c r="D562" s="33">
        <f>D563+D565+D567</f>
        <v>39960000</v>
      </c>
      <c r="E562" s="33">
        <f>E563+E565+E567</f>
        <v>39960000</v>
      </c>
      <c r="F562" s="33">
        <f t="shared" ref="F562:H562" si="333">F563+F565+F567</f>
        <v>0</v>
      </c>
      <c r="G562" s="33">
        <f t="shared" si="333"/>
        <v>0</v>
      </c>
      <c r="H562" s="33">
        <f t="shared" si="333"/>
        <v>0</v>
      </c>
      <c r="I562" s="59">
        <f t="shared" si="307"/>
        <v>0</v>
      </c>
      <c r="J562" s="54">
        <f t="shared" si="308"/>
        <v>39960000</v>
      </c>
      <c r="K562" s="55">
        <f t="shared" si="309"/>
        <v>0</v>
      </c>
    </row>
    <row r="563" spans="1:11" x14ac:dyDescent="0.25">
      <c r="A563" s="31">
        <v>521211</v>
      </c>
      <c r="B563" s="32" t="s">
        <v>1</v>
      </c>
      <c r="C563" s="33">
        <f>C564</f>
        <v>12210000</v>
      </c>
      <c r="D563" s="33">
        <f>D564</f>
        <v>12210000</v>
      </c>
      <c r="E563" s="33">
        <f>E564</f>
        <v>12210000</v>
      </c>
      <c r="F563" s="33">
        <f t="shared" ref="F563:H563" si="334">F564</f>
        <v>0</v>
      </c>
      <c r="G563" s="33">
        <f t="shared" si="334"/>
        <v>0</v>
      </c>
      <c r="H563" s="33">
        <f t="shared" si="334"/>
        <v>0</v>
      </c>
      <c r="I563" s="59">
        <f t="shared" si="307"/>
        <v>0</v>
      </c>
      <c r="J563" s="54">
        <f t="shared" si="308"/>
        <v>12210000</v>
      </c>
      <c r="K563" s="55">
        <f t="shared" si="309"/>
        <v>0</v>
      </c>
    </row>
    <row r="564" spans="1:11" x14ac:dyDescent="0.25">
      <c r="A564" s="31"/>
      <c r="B564" s="32" t="s">
        <v>350</v>
      </c>
      <c r="C564" s="33">
        <v>12210000</v>
      </c>
      <c r="D564" s="33">
        <v>12210000</v>
      </c>
      <c r="E564" s="33">
        <v>12210000</v>
      </c>
      <c r="F564" s="1">
        <f>JAN!G564</f>
        <v>0</v>
      </c>
      <c r="G564" s="33">
        <v>0</v>
      </c>
      <c r="H564" s="33">
        <v>0</v>
      </c>
      <c r="I564" s="59">
        <f t="shared" si="307"/>
        <v>0</v>
      </c>
      <c r="J564" s="54">
        <f t="shared" si="308"/>
        <v>12210000</v>
      </c>
      <c r="K564" s="55">
        <f t="shared" si="309"/>
        <v>0</v>
      </c>
    </row>
    <row r="565" spans="1:11" x14ac:dyDescent="0.25">
      <c r="A565" s="31">
        <v>522151</v>
      </c>
      <c r="B565" s="32" t="s">
        <v>34</v>
      </c>
      <c r="C565" s="33">
        <f>C566</f>
        <v>7400000</v>
      </c>
      <c r="D565" s="33">
        <f>D566</f>
        <v>7400000</v>
      </c>
      <c r="E565" s="33">
        <f>E566</f>
        <v>7400000</v>
      </c>
      <c r="F565" s="33">
        <f t="shared" ref="F565:H565" si="335">F566</f>
        <v>0</v>
      </c>
      <c r="G565" s="33">
        <f t="shared" si="335"/>
        <v>0</v>
      </c>
      <c r="H565" s="33">
        <f t="shared" si="335"/>
        <v>0</v>
      </c>
      <c r="I565" s="59">
        <f t="shared" si="307"/>
        <v>0</v>
      </c>
      <c r="J565" s="54">
        <f t="shared" si="308"/>
        <v>7400000</v>
      </c>
      <c r="K565" s="55">
        <f t="shared" si="309"/>
        <v>0</v>
      </c>
    </row>
    <row r="566" spans="1:11" x14ac:dyDescent="0.25">
      <c r="A566" s="31"/>
      <c r="B566" s="32" t="s">
        <v>351</v>
      </c>
      <c r="C566" s="33">
        <v>7400000</v>
      </c>
      <c r="D566" s="33">
        <v>7400000</v>
      </c>
      <c r="E566" s="33">
        <v>7400000</v>
      </c>
      <c r="F566" s="1">
        <f>JAN!G566</f>
        <v>0</v>
      </c>
      <c r="G566" s="33">
        <v>0</v>
      </c>
      <c r="H566" s="33">
        <v>0</v>
      </c>
      <c r="I566" s="59">
        <f t="shared" si="307"/>
        <v>0</v>
      </c>
      <c r="J566" s="54">
        <f t="shared" si="308"/>
        <v>7400000</v>
      </c>
      <c r="K566" s="55">
        <f t="shared" si="309"/>
        <v>0</v>
      </c>
    </row>
    <row r="567" spans="1:11" x14ac:dyDescent="0.25">
      <c r="A567" s="31">
        <v>524113</v>
      </c>
      <c r="B567" s="32" t="s">
        <v>38</v>
      </c>
      <c r="C567" s="33">
        <f>C568</f>
        <v>20350000</v>
      </c>
      <c r="D567" s="33">
        <f>D568</f>
        <v>20350000</v>
      </c>
      <c r="E567" s="33">
        <f>E568</f>
        <v>20350000</v>
      </c>
      <c r="F567" s="33">
        <f t="shared" ref="F567:H567" si="336">F568</f>
        <v>0</v>
      </c>
      <c r="G567" s="33">
        <f t="shared" si="336"/>
        <v>0</v>
      </c>
      <c r="H567" s="33">
        <f t="shared" si="336"/>
        <v>0</v>
      </c>
      <c r="I567" s="59">
        <f t="shared" si="307"/>
        <v>0</v>
      </c>
      <c r="J567" s="54">
        <f t="shared" si="308"/>
        <v>20350000</v>
      </c>
      <c r="K567" s="55">
        <f t="shared" si="309"/>
        <v>0</v>
      </c>
    </row>
    <row r="568" spans="1:11" x14ac:dyDescent="0.25">
      <c r="A568" s="31"/>
      <c r="B568" s="32" t="s">
        <v>352</v>
      </c>
      <c r="C568" s="33">
        <v>20350000</v>
      </c>
      <c r="D568" s="33">
        <v>20350000</v>
      </c>
      <c r="E568" s="33">
        <v>20350000</v>
      </c>
      <c r="F568" s="1">
        <f>JAN!G568</f>
        <v>0</v>
      </c>
      <c r="G568" s="33">
        <v>0</v>
      </c>
      <c r="H568" s="33">
        <v>0</v>
      </c>
      <c r="I568" s="59">
        <f t="shared" si="307"/>
        <v>0</v>
      </c>
      <c r="J568" s="54">
        <f t="shared" si="308"/>
        <v>20350000</v>
      </c>
      <c r="K568" s="55">
        <f t="shared" si="309"/>
        <v>0</v>
      </c>
    </row>
    <row r="569" spans="1:11" x14ac:dyDescent="0.25">
      <c r="A569" s="31" t="s">
        <v>10</v>
      </c>
      <c r="B569" s="32" t="s">
        <v>253</v>
      </c>
      <c r="C569" s="33">
        <f t="shared" ref="C569:E570" si="337">C570</f>
        <v>2719000</v>
      </c>
      <c r="D569" s="33">
        <f t="shared" si="337"/>
        <v>2719000</v>
      </c>
      <c r="E569" s="33">
        <f t="shared" si="337"/>
        <v>2719000</v>
      </c>
      <c r="F569" s="33">
        <f t="shared" ref="F569:H570" si="338">F570</f>
        <v>0</v>
      </c>
      <c r="G569" s="33">
        <f t="shared" si="338"/>
        <v>0</v>
      </c>
      <c r="H569" s="33">
        <f t="shared" si="338"/>
        <v>0</v>
      </c>
      <c r="I569" s="59">
        <f t="shared" si="307"/>
        <v>0</v>
      </c>
      <c r="J569" s="54">
        <f t="shared" si="308"/>
        <v>2719000</v>
      </c>
      <c r="K569" s="55">
        <f t="shared" si="309"/>
        <v>0</v>
      </c>
    </row>
    <row r="570" spans="1:11" x14ac:dyDescent="0.25">
      <c r="A570" s="31">
        <v>521211</v>
      </c>
      <c r="B570" s="32" t="s">
        <v>1</v>
      </c>
      <c r="C570" s="33">
        <f t="shared" si="337"/>
        <v>2719000</v>
      </c>
      <c r="D570" s="33">
        <f t="shared" si="337"/>
        <v>2719000</v>
      </c>
      <c r="E570" s="33">
        <f t="shared" si="337"/>
        <v>2719000</v>
      </c>
      <c r="F570" s="33">
        <f t="shared" si="338"/>
        <v>0</v>
      </c>
      <c r="G570" s="33">
        <f t="shared" si="338"/>
        <v>0</v>
      </c>
      <c r="H570" s="33">
        <f t="shared" si="338"/>
        <v>0</v>
      </c>
      <c r="I570" s="59">
        <f t="shared" si="307"/>
        <v>0</v>
      </c>
      <c r="J570" s="54">
        <f t="shared" si="308"/>
        <v>2719000</v>
      </c>
      <c r="K570" s="55">
        <f t="shared" si="309"/>
        <v>0</v>
      </c>
    </row>
    <row r="571" spans="1:11" x14ac:dyDescent="0.25">
      <c r="A571" s="31"/>
      <c r="B571" s="32" t="s">
        <v>336</v>
      </c>
      <c r="C571" s="33">
        <v>2719000</v>
      </c>
      <c r="D571" s="33">
        <v>2719000</v>
      </c>
      <c r="E571" s="33">
        <v>2719000</v>
      </c>
      <c r="F571" s="1">
        <f>JAN!G571</f>
        <v>0</v>
      </c>
      <c r="G571" s="33">
        <v>0</v>
      </c>
      <c r="H571" s="33">
        <v>0</v>
      </c>
      <c r="I571" s="59">
        <f t="shared" si="307"/>
        <v>0</v>
      </c>
      <c r="J571" s="54">
        <f t="shared" si="308"/>
        <v>2719000</v>
      </c>
      <c r="K571" s="55">
        <f t="shared" si="309"/>
        <v>0</v>
      </c>
    </row>
    <row r="572" spans="1:11" x14ac:dyDescent="0.25">
      <c r="A572" s="31" t="s">
        <v>254</v>
      </c>
      <c r="B572" s="32" t="s">
        <v>255</v>
      </c>
      <c r="C572" s="33">
        <f>C573</f>
        <v>45555000</v>
      </c>
      <c r="D572" s="33">
        <f>D573</f>
        <v>45555000</v>
      </c>
      <c r="E572" s="33">
        <f>E573</f>
        <v>45555000</v>
      </c>
      <c r="F572" s="33">
        <f t="shared" ref="F572:H572" si="339">F573</f>
        <v>0</v>
      </c>
      <c r="G572" s="33">
        <f t="shared" si="339"/>
        <v>0</v>
      </c>
      <c r="H572" s="33">
        <f t="shared" si="339"/>
        <v>0</v>
      </c>
      <c r="I572" s="59">
        <f t="shared" si="307"/>
        <v>0</v>
      </c>
      <c r="J572" s="54">
        <f t="shared" si="308"/>
        <v>45555000</v>
      </c>
      <c r="K572" s="55">
        <f t="shared" si="309"/>
        <v>0</v>
      </c>
    </row>
    <row r="573" spans="1:11" x14ac:dyDescent="0.25">
      <c r="A573" s="31" t="s">
        <v>216</v>
      </c>
      <c r="B573" s="32" t="s">
        <v>255</v>
      </c>
      <c r="C573" s="33">
        <f>C574+C578+C583</f>
        <v>45555000</v>
      </c>
      <c r="D573" s="33">
        <f>D574+D578+D583</f>
        <v>45555000</v>
      </c>
      <c r="E573" s="33">
        <f>E574+E578+E583</f>
        <v>45555000</v>
      </c>
      <c r="F573" s="33">
        <f t="shared" ref="F573:H573" si="340">F574+F578+F583</f>
        <v>0</v>
      </c>
      <c r="G573" s="33">
        <f t="shared" si="340"/>
        <v>0</v>
      </c>
      <c r="H573" s="33">
        <f t="shared" si="340"/>
        <v>0</v>
      </c>
      <c r="I573" s="59">
        <f t="shared" si="307"/>
        <v>0</v>
      </c>
      <c r="J573" s="54">
        <f t="shared" si="308"/>
        <v>45555000</v>
      </c>
      <c r="K573" s="55">
        <f t="shared" si="309"/>
        <v>0</v>
      </c>
    </row>
    <row r="574" spans="1:11" x14ac:dyDescent="0.25">
      <c r="A574" s="31" t="s">
        <v>0</v>
      </c>
      <c r="B574" s="32" t="s">
        <v>256</v>
      </c>
      <c r="C574" s="33">
        <f>C575</f>
        <v>6678000</v>
      </c>
      <c r="D574" s="33">
        <f>D575</f>
        <v>6678000</v>
      </c>
      <c r="E574" s="33">
        <f>E575</f>
        <v>6678000</v>
      </c>
      <c r="F574" s="33">
        <f t="shared" ref="F574:H574" si="341">F575</f>
        <v>0</v>
      </c>
      <c r="G574" s="33">
        <f t="shared" si="341"/>
        <v>0</v>
      </c>
      <c r="H574" s="33">
        <f t="shared" si="341"/>
        <v>0</v>
      </c>
      <c r="I574" s="59">
        <f t="shared" si="307"/>
        <v>0</v>
      </c>
      <c r="J574" s="54">
        <f t="shared" si="308"/>
        <v>6678000</v>
      </c>
      <c r="K574" s="55">
        <f t="shared" si="309"/>
        <v>0</v>
      </c>
    </row>
    <row r="575" spans="1:11" x14ac:dyDescent="0.25">
      <c r="A575" s="31">
        <v>521211</v>
      </c>
      <c r="B575" s="32" t="s">
        <v>1</v>
      </c>
      <c r="C575" s="33">
        <f>SUM(C576:C577)</f>
        <v>6678000</v>
      </c>
      <c r="D575" s="33">
        <f>SUM(D576:D577)</f>
        <v>6678000</v>
      </c>
      <c r="E575" s="33">
        <f>SUM(E576:E577)</f>
        <v>6678000</v>
      </c>
      <c r="F575" s="33">
        <f t="shared" ref="F575:H575" si="342">SUM(F576:F577)</f>
        <v>0</v>
      </c>
      <c r="G575" s="33">
        <f t="shared" si="342"/>
        <v>0</v>
      </c>
      <c r="H575" s="33">
        <f t="shared" si="342"/>
        <v>0</v>
      </c>
      <c r="I575" s="59">
        <f t="shared" si="307"/>
        <v>0</v>
      </c>
      <c r="J575" s="54">
        <f t="shared" si="308"/>
        <v>6678000</v>
      </c>
      <c r="K575" s="55">
        <f t="shared" si="309"/>
        <v>0</v>
      </c>
    </row>
    <row r="576" spans="1:11" x14ac:dyDescent="0.25">
      <c r="A576" s="31"/>
      <c r="B576" s="32" t="s">
        <v>281</v>
      </c>
      <c r="C576" s="33">
        <v>2898000</v>
      </c>
      <c r="D576" s="33">
        <v>2898000</v>
      </c>
      <c r="E576" s="33">
        <v>2898000</v>
      </c>
      <c r="F576" s="1">
        <f>JAN!G576</f>
        <v>0</v>
      </c>
      <c r="G576" s="33">
        <v>0</v>
      </c>
      <c r="H576" s="33">
        <v>0</v>
      </c>
      <c r="I576" s="59">
        <f t="shared" si="307"/>
        <v>0</v>
      </c>
      <c r="J576" s="54">
        <f t="shared" si="308"/>
        <v>2898000</v>
      </c>
      <c r="K576" s="55">
        <f t="shared" si="309"/>
        <v>0</v>
      </c>
    </row>
    <row r="577" spans="1:11" x14ac:dyDescent="0.25">
      <c r="A577" s="31"/>
      <c r="B577" s="32" t="s">
        <v>406</v>
      </c>
      <c r="C577" s="33">
        <v>3780000</v>
      </c>
      <c r="D577" s="33">
        <v>3780000</v>
      </c>
      <c r="E577" s="33">
        <v>3780000</v>
      </c>
      <c r="F577" s="1">
        <f>JAN!G577</f>
        <v>0</v>
      </c>
      <c r="G577" s="33">
        <v>0</v>
      </c>
      <c r="H577" s="33">
        <v>0</v>
      </c>
      <c r="I577" s="59">
        <f t="shared" si="307"/>
        <v>0</v>
      </c>
      <c r="J577" s="54">
        <f t="shared" si="308"/>
        <v>3780000</v>
      </c>
      <c r="K577" s="55">
        <f t="shared" si="309"/>
        <v>0</v>
      </c>
    </row>
    <row r="578" spans="1:11" x14ac:dyDescent="0.25">
      <c r="A578" s="31" t="s">
        <v>11</v>
      </c>
      <c r="B578" s="32" t="s">
        <v>257</v>
      </c>
      <c r="C578" s="33">
        <f>C579+C581</f>
        <v>38640000</v>
      </c>
      <c r="D578" s="33">
        <f>D579+D581</f>
        <v>38640000</v>
      </c>
      <c r="E578" s="33">
        <f>E579+E581</f>
        <v>38640000</v>
      </c>
      <c r="F578" s="33">
        <f t="shared" ref="F578:H578" si="343">F579+F581</f>
        <v>0</v>
      </c>
      <c r="G578" s="33">
        <f t="shared" si="343"/>
        <v>0</v>
      </c>
      <c r="H578" s="33">
        <f t="shared" si="343"/>
        <v>0</v>
      </c>
      <c r="I578" s="59">
        <f t="shared" si="307"/>
        <v>0</v>
      </c>
      <c r="J578" s="54">
        <f t="shared" si="308"/>
        <v>38640000</v>
      </c>
      <c r="K578" s="55">
        <f t="shared" si="309"/>
        <v>0</v>
      </c>
    </row>
    <row r="579" spans="1:11" x14ac:dyDescent="0.25">
      <c r="A579" s="31">
        <v>521211</v>
      </c>
      <c r="B579" s="32" t="s">
        <v>1</v>
      </c>
      <c r="C579" s="33">
        <f>C580</f>
        <v>5040000</v>
      </c>
      <c r="D579" s="33">
        <f>D580</f>
        <v>5040000</v>
      </c>
      <c r="E579" s="33">
        <f>E580</f>
        <v>5040000</v>
      </c>
      <c r="F579" s="33">
        <f t="shared" ref="F579:H579" si="344">F580</f>
        <v>0</v>
      </c>
      <c r="G579" s="33">
        <f t="shared" si="344"/>
        <v>0</v>
      </c>
      <c r="H579" s="33">
        <f t="shared" si="344"/>
        <v>0</v>
      </c>
      <c r="I579" s="59">
        <f t="shared" si="307"/>
        <v>0</v>
      </c>
      <c r="J579" s="54">
        <f t="shared" si="308"/>
        <v>5040000</v>
      </c>
      <c r="K579" s="55">
        <f t="shared" si="309"/>
        <v>0</v>
      </c>
    </row>
    <row r="580" spans="1:11" x14ac:dyDescent="0.25">
      <c r="A580" s="31"/>
      <c r="B580" s="32" t="s">
        <v>353</v>
      </c>
      <c r="C580" s="33">
        <v>5040000</v>
      </c>
      <c r="D580" s="33">
        <v>5040000</v>
      </c>
      <c r="E580" s="33">
        <v>5040000</v>
      </c>
      <c r="F580" s="1">
        <f>JAN!G580</f>
        <v>0</v>
      </c>
      <c r="G580" s="33">
        <v>0</v>
      </c>
      <c r="H580" s="33">
        <v>0</v>
      </c>
      <c r="I580" s="59">
        <f t="shared" si="307"/>
        <v>0</v>
      </c>
      <c r="J580" s="54">
        <f t="shared" si="308"/>
        <v>5040000</v>
      </c>
      <c r="K580" s="55">
        <f t="shared" si="309"/>
        <v>0</v>
      </c>
    </row>
    <row r="581" spans="1:11" x14ac:dyDescent="0.25">
      <c r="A581" s="31">
        <v>522151</v>
      </c>
      <c r="B581" s="32" t="s">
        <v>34</v>
      </c>
      <c r="C581" s="33">
        <f>C582</f>
        <v>33600000</v>
      </c>
      <c r="D581" s="33">
        <f>D582</f>
        <v>33600000</v>
      </c>
      <c r="E581" s="33">
        <f>E582</f>
        <v>33600000</v>
      </c>
      <c r="F581" s="33">
        <f t="shared" ref="F581:H581" si="345">F582</f>
        <v>0</v>
      </c>
      <c r="G581" s="33">
        <f t="shared" si="345"/>
        <v>0</v>
      </c>
      <c r="H581" s="33">
        <f t="shared" si="345"/>
        <v>0</v>
      </c>
      <c r="I581" s="59">
        <f t="shared" si="307"/>
        <v>0</v>
      </c>
      <c r="J581" s="54">
        <f t="shared" si="308"/>
        <v>33600000</v>
      </c>
      <c r="K581" s="55">
        <f t="shared" si="309"/>
        <v>0</v>
      </c>
    </row>
    <row r="582" spans="1:11" x14ac:dyDescent="0.25">
      <c r="A582" s="31"/>
      <c r="B582" s="32" t="s">
        <v>354</v>
      </c>
      <c r="C582" s="33">
        <v>33600000</v>
      </c>
      <c r="D582" s="33">
        <v>33600000</v>
      </c>
      <c r="E582" s="33">
        <v>33600000</v>
      </c>
      <c r="F582" s="1">
        <f>JAN!G582</f>
        <v>0</v>
      </c>
      <c r="G582" s="33">
        <v>0</v>
      </c>
      <c r="H582" s="33">
        <v>0</v>
      </c>
      <c r="I582" s="59">
        <f t="shared" si="307"/>
        <v>0</v>
      </c>
      <c r="J582" s="54">
        <f t="shared" si="308"/>
        <v>33600000</v>
      </c>
      <c r="K582" s="55">
        <f t="shared" si="309"/>
        <v>0</v>
      </c>
    </row>
    <row r="583" spans="1:11" x14ac:dyDescent="0.25">
      <c r="A583" s="31" t="s">
        <v>10</v>
      </c>
      <c r="B583" s="32" t="s">
        <v>258</v>
      </c>
      <c r="C583" s="33">
        <f t="shared" ref="C583:E584" si="346">C584</f>
        <v>237000</v>
      </c>
      <c r="D583" s="33">
        <f t="shared" si="346"/>
        <v>237000</v>
      </c>
      <c r="E583" s="33">
        <f t="shared" si="346"/>
        <v>237000</v>
      </c>
      <c r="F583" s="33">
        <f t="shared" ref="F583:H584" si="347">F584</f>
        <v>0</v>
      </c>
      <c r="G583" s="33">
        <f t="shared" si="347"/>
        <v>0</v>
      </c>
      <c r="H583" s="33">
        <f t="shared" si="347"/>
        <v>0</v>
      </c>
      <c r="I583" s="59">
        <f t="shared" si="307"/>
        <v>0</v>
      </c>
      <c r="J583" s="54">
        <f t="shared" si="308"/>
        <v>237000</v>
      </c>
      <c r="K583" s="55">
        <f t="shared" si="309"/>
        <v>0</v>
      </c>
    </row>
    <row r="584" spans="1:11" x14ac:dyDescent="0.25">
      <c r="A584" s="31">
        <v>521211</v>
      </c>
      <c r="B584" s="32" t="s">
        <v>1</v>
      </c>
      <c r="C584" s="33">
        <f t="shared" si="346"/>
        <v>237000</v>
      </c>
      <c r="D584" s="33">
        <f t="shared" si="346"/>
        <v>237000</v>
      </c>
      <c r="E584" s="33">
        <f t="shared" si="346"/>
        <v>237000</v>
      </c>
      <c r="F584" s="33">
        <f t="shared" si="347"/>
        <v>0</v>
      </c>
      <c r="G584" s="33">
        <f t="shared" si="347"/>
        <v>0</v>
      </c>
      <c r="H584" s="33">
        <f t="shared" si="347"/>
        <v>0</v>
      </c>
      <c r="I584" s="59">
        <f t="shared" ref="I584:I647" si="348">SUM(F584:H584)</f>
        <v>0</v>
      </c>
      <c r="J584" s="54">
        <f t="shared" ref="J584:J647" si="349">C584-I584</f>
        <v>237000</v>
      </c>
      <c r="K584" s="55">
        <f t="shared" ref="K584:K647" si="350">I584/C584</f>
        <v>0</v>
      </c>
    </row>
    <row r="585" spans="1:11" x14ac:dyDescent="0.25">
      <c r="A585" s="31"/>
      <c r="B585" s="32" t="s">
        <v>336</v>
      </c>
      <c r="C585" s="33">
        <v>237000</v>
      </c>
      <c r="D585" s="33">
        <v>237000</v>
      </c>
      <c r="E585" s="33">
        <v>237000</v>
      </c>
      <c r="F585" s="1">
        <f>JAN!G585</f>
        <v>0</v>
      </c>
      <c r="G585" s="33">
        <v>0</v>
      </c>
      <c r="H585" s="33">
        <v>0</v>
      </c>
      <c r="I585" s="59">
        <f t="shared" si="348"/>
        <v>0</v>
      </c>
      <c r="J585" s="54">
        <f t="shared" si="349"/>
        <v>237000</v>
      </c>
      <c r="K585" s="55">
        <f t="shared" si="350"/>
        <v>0</v>
      </c>
    </row>
    <row r="586" spans="1:11" x14ac:dyDescent="0.25">
      <c r="A586" s="31" t="s">
        <v>259</v>
      </c>
      <c r="B586" s="32" t="s">
        <v>260</v>
      </c>
      <c r="C586" s="33">
        <f t="shared" ref="C586:E588" si="351">C587</f>
        <v>5370828000</v>
      </c>
      <c r="D586" s="33">
        <f t="shared" si="351"/>
        <v>5370828000</v>
      </c>
      <c r="E586" s="33">
        <f t="shared" si="351"/>
        <v>5370828000</v>
      </c>
      <c r="F586" s="33">
        <f t="shared" ref="F586:H588" si="352">F587</f>
        <v>209303289</v>
      </c>
      <c r="G586" s="33">
        <f t="shared" si="352"/>
        <v>105196300</v>
      </c>
      <c r="H586" s="33">
        <f t="shared" si="352"/>
        <v>288407922</v>
      </c>
      <c r="I586" s="59">
        <f t="shared" si="348"/>
        <v>602907511</v>
      </c>
      <c r="J586" s="54">
        <f t="shared" si="349"/>
        <v>4767920489</v>
      </c>
      <c r="K586" s="55">
        <f t="shared" si="350"/>
        <v>0.11225597077396632</v>
      </c>
    </row>
    <row r="587" spans="1:11" x14ac:dyDescent="0.25">
      <c r="A587" s="31">
        <v>5136</v>
      </c>
      <c r="B587" s="32" t="s">
        <v>169</v>
      </c>
      <c r="C587" s="33">
        <f t="shared" si="351"/>
        <v>5370828000</v>
      </c>
      <c r="D587" s="33">
        <f t="shared" si="351"/>
        <v>5370828000</v>
      </c>
      <c r="E587" s="33">
        <f t="shared" si="351"/>
        <v>5370828000</v>
      </c>
      <c r="F587" s="33">
        <f t="shared" si="352"/>
        <v>209303289</v>
      </c>
      <c r="G587" s="33">
        <f t="shared" si="352"/>
        <v>105196300</v>
      </c>
      <c r="H587" s="33">
        <f t="shared" si="352"/>
        <v>288407922</v>
      </c>
      <c r="I587" s="59">
        <f t="shared" si="348"/>
        <v>602907511</v>
      </c>
      <c r="J587" s="54">
        <f t="shared" si="349"/>
        <v>4767920489</v>
      </c>
      <c r="K587" s="55">
        <f t="shared" si="350"/>
        <v>0.11225597077396632</v>
      </c>
    </row>
    <row r="588" spans="1:11" x14ac:dyDescent="0.25">
      <c r="A588" s="31" t="s">
        <v>261</v>
      </c>
      <c r="B588" s="32" t="s">
        <v>262</v>
      </c>
      <c r="C588" s="33">
        <f t="shared" si="351"/>
        <v>5370828000</v>
      </c>
      <c r="D588" s="33">
        <f t="shared" si="351"/>
        <v>5370828000</v>
      </c>
      <c r="E588" s="33">
        <f t="shared" si="351"/>
        <v>5370828000</v>
      </c>
      <c r="F588" s="33">
        <f t="shared" si="352"/>
        <v>209303289</v>
      </c>
      <c r="G588" s="33">
        <f t="shared" si="352"/>
        <v>105196300</v>
      </c>
      <c r="H588" s="33">
        <f t="shared" si="352"/>
        <v>288407922</v>
      </c>
      <c r="I588" s="59">
        <f t="shared" si="348"/>
        <v>602907511</v>
      </c>
      <c r="J588" s="54">
        <f t="shared" si="349"/>
        <v>4767920489</v>
      </c>
      <c r="K588" s="55">
        <f t="shared" si="350"/>
        <v>0.11225597077396632</v>
      </c>
    </row>
    <row r="589" spans="1:11" x14ac:dyDescent="0.25">
      <c r="A589" s="31" t="s">
        <v>263</v>
      </c>
      <c r="B589" s="32" t="s">
        <v>264</v>
      </c>
      <c r="C589" s="33">
        <f>C590+C653</f>
        <v>5370828000</v>
      </c>
      <c r="D589" s="33">
        <f>D590+D653</f>
        <v>5370828000</v>
      </c>
      <c r="E589" s="33">
        <f>E590+E653</f>
        <v>5370828000</v>
      </c>
      <c r="F589" s="33">
        <f t="shared" ref="F589:H589" si="353">F590+F653</f>
        <v>209303289</v>
      </c>
      <c r="G589" s="33">
        <f t="shared" si="353"/>
        <v>105196300</v>
      </c>
      <c r="H589" s="33">
        <f t="shared" si="353"/>
        <v>288407922</v>
      </c>
      <c r="I589" s="59">
        <f t="shared" si="348"/>
        <v>602907511</v>
      </c>
      <c r="J589" s="54">
        <f t="shared" si="349"/>
        <v>4767920489</v>
      </c>
      <c r="K589" s="55">
        <f t="shared" si="350"/>
        <v>0.11225597077396632</v>
      </c>
    </row>
    <row r="590" spans="1:11" x14ac:dyDescent="0.25">
      <c r="A590" s="31" t="s">
        <v>265</v>
      </c>
      <c r="B590" s="32" t="s">
        <v>123</v>
      </c>
      <c r="C590" s="33">
        <f>C591+C628+C648</f>
        <v>3974864000</v>
      </c>
      <c r="D590" s="33">
        <f>D591+D628+D648</f>
        <v>3974864000</v>
      </c>
      <c r="E590" s="33">
        <f>E591+E628+E648</f>
        <v>3974864000</v>
      </c>
      <c r="F590" s="33">
        <f t="shared" ref="F590:H590" si="354">F591+F628+F648</f>
        <v>153873884</v>
      </c>
      <c r="G590" s="33">
        <f t="shared" si="354"/>
        <v>0</v>
      </c>
      <c r="H590" s="33">
        <f t="shared" si="354"/>
        <v>288407922</v>
      </c>
      <c r="I590" s="59">
        <f t="shared" si="348"/>
        <v>442281806</v>
      </c>
      <c r="J590" s="54">
        <f t="shared" si="349"/>
        <v>3532582194</v>
      </c>
      <c r="K590" s="55">
        <f t="shared" si="350"/>
        <v>0.11126967010695209</v>
      </c>
    </row>
    <row r="591" spans="1:11" x14ac:dyDescent="0.25">
      <c r="A591" s="31" t="s">
        <v>0</v>
      </c>
      <c r="B591" s="32" t="s">
        <v>266</v>
      </c>
      <c r="C591" s="33">
        <f>C592+C596+C600+C604+C608+C612+C616+C620+C622+C624</f>
        <v>670557000</v>
      </c>
      <c r="D591" s="33">
        <f>D592+D596+D600+D604+D608+D612+D616+D620+D622+D624</f>
        <v>670557000</v>
      </c>
      <c r="E591" s="33">
        <f>E592+E596+E600+E604+E608+E612+E616+E620+E622+E624</f>
        <v>670557000</v>
      </c>
      <c r="F591" s="33">
        <f t="shared" ref="F591:H591" si="355">F592+F596+F600+F604+F608+F612+F616+F620+F622+F624</f>
        <v>35617300</v>
      </c>
      <c r="G591" s="33">
        <f t="shared" si="355"/>
        <v>0</v>
      </c>
      <c r="H591" s="33">
        <f t="shared" si="355"/>
        <v>39772300</v>
      </c>
      <c r="I591" s="59">
        <f t="shared" si="348"/>
        <v>75389600</v>
      </c>
      <c r="J591" s="54">
        <f t="shared" si="349"/>
        <v>595167400</v>
      </c>
      <c r="K591" s="55">
        <f t="shared" si="350"/>
        <v>0.11242832451230843</v>
      </c>
    </row>
    <row r="592" spans="1:11" x14ac:dyDescent="0.25">
      <c r="A592" s="31">
        <v>511111</v>
      </c>
      <c r="B592" s="32" t="s">
        <v>124</v>
      </c>
      <c r="C592" s="33">
        <f>SUM(C593:C595)</f>
        <v>441762000</v>
      </c>
      <c r="D592" s="33">
        <f>SUM(D593:D595)</f>
        <v>441762000</v>
      </c>
      <c r="E592" s="33">
        <f>SUM(E593:E595)</f>
        <v>441762000</v>
      </c>
      <c r="F592" s="33">
        <f t="shared" ref="F592:H592" si="356">SUM(F593:F595)</f>
        <v>27097600</v>
      </c>
      <c r="G592" s="33">
        <f t="shared" si="356"/>
        <v>0</v>
      </c>
      <c r="H592" s="33">
        <f t="shared" si="356"/>
        <v>27097600</v>
      </c>
      <c r="I592" s="59">
        <f t="shared" si="348"/>
        <v>54195200</v>
      </c>
      <c r="J592" s="54">
        <f t="shared" si="349"/>
        <v>387566800</v>
      </c>
      <c r="K592" s="55">
        <f t="shared" si="350"/>
        <v>0.12267963292451592</v>
      </c>
    </row>
    <row r="593" spans="1:12" x14ac:dyDescent="0.25">
      <c r="A593" s="31"/>
      <c r="B593" s="32" t="s">
        <v>355</v>
      </c>
      <c r="C593" s="33">
        <v>378652000</v>
      </c>
      <c r="D593" s="33">
        <v>378652000</v>
      </c>
      <c r="E593" s="33">
        <v>378652000</v>
      </c>
      <c r="F593" s="1">
        <f>JAN!G593</f>
        <v>27097600</v>
      </c>
      <c r="G593" s="33">
        <v>0</v>
      </c>
      <c r="H593" s="33">
        <v>27097600</v>
      </c>
      <c r="I593" s="59">
        <f t="shared" si="348"/>
        <v>54195200</v>
      </c>
      <c r="J593" s="54">
        <f t="shared" si="349"/>
        <v>324456800</v>
      </c>
      <c r="K593" s="55">
        <f t="shared" si="350"/>
        <v>0.1431266703992056</v>
      </c>
    </row>
    <row r="594" spans="1:12" x14ac:dyDescent="0.25">
      <c r="A594" s="31"/>
      <c r="B594" s="32" t="s">
        <v>407</v>
      </c>
      <c r="C594" s="33">
        <v>31555000</v>
      </c>
      <c r="D594" s="33">
        <v>31555000</v>
      </c>
      <c r="E594" s="33">
        <v>31555000</v>
      </c>
      <c r="F594" s="1">
        <f>JAN!G594</f>
        <v>0</v>
      </c>
      <c r="G594" s="33">
        <v>0</v>
      </c>
      <c r="H594" s="33">
        <v>0</v>
      </c>
      <c r="I594" s="59">
        <f t="shared" si="348"/>
        <v>0</v>
      </c>
      <c r="J594" s="54">
        <f t="shared" si="349"/>
        <v>31555000</v>
      </c>
      <c r="K594" s="55">
        <f t="shared" si="350"/>
        <v>0</v>
      </c>
    </row>
    <row r="595" spans="1:12" x14ac:dyDescent="0.25">
      <c r="A595" s="31"/>
      <c r="B595" s="32" t="s">
        <v>439</v>
      </c>
      <c r="C595" s="33">
        <v>31555000</v>
      </c>
      <c r="D595" s="33">
        <v>31555000</v>
      </c>
      <c r="E595" s="33">
        <v>31555000</v>
      </c>
      <c r="F595" s="1">
        <f>JAN!G595</f>
        <v>0</v>
      </c>
      <c r="G595" s="33">
        <v>0</v>
      </c>
      <c r="H595" s="33">
        <v>0</v>
      </c>
      <c r="I595" s="59">
        <f t="shared" si="348"/>
        <v>0</v>
      </c>
      <c r="J595" s="54">
        <f t="shared" si="349"/>
        <v>31555000</v>
      </c>
      <c r="K595" s="55">
        <f t="shared" si="350"/>
        <v>0</v>
      </c>
    </row>
    <row r="596" spans="1:12" x14ac:dyDescent="0.25">
      <c r="A596" s="31">
        <v>511119</v>
      </c>
      <c r="B596" s="32" t="s">
        <v>125</v>
      </c>
      <c r="C596" s="33">
        <f>SUM(C597:C599)</f>
        <v>7000</v>
      </c>
      <c r="D596" s="33">
        <f>SUM(D597:D599)</f>
        <v>7000</v>
      </c>
      <c r="E596" s="33">
        <f>SUM(E597:E599)</f>
        <v>7000</v>
      </c>
      <c r="F596" s="33">
        <f t="shared" ref="F596:H596" si="357">SUM(F597:F599)</f>
        <v>349</v>
      </c>
      <c r="G596" s="33">
        <f t="shared" si="357"/>
        <v>0</v>
      </c>
      <c r="H596" s="33">
        <f t="shared" si="357"/>
        <v>349</v>
      </c>
      <c r="I596" s="59">
        <f t="shared" si="348"/>
        <v>698</v>
      </c>
      <c r="J596" s="54">
        <f t="shared" si="349"/>
        <v>6302</v>
      </c>
      <c r="K596" s="55">
        <f t="shared" si="350"/>
        <v>9.9714285714285714E-2</v>
      </c>
    </row>
    <row r="597" spans="1:12" x14ac:dyDescent="0.25">
      <c r="A597" s="31"/>
      <c r="B597" s="32" t="s">
        <v>356</v>
      </c>
      <c r="C597" s="33">
        <v>5000</v>
      </c>
      <c r="D597" s="33">
        <v>5000</v>
      </c>
      <c r="E597" s="33">
        <v>5000</v>
      </c>
      <c r="F597" s="1">
        <f>JAN!G597</f>
        <v>349</v>
      </c>
      <c r="G597" s="33">
        <v>0</v>
      </c>
      <c r="H597" s="33">
        <v>349</v>
      </c>
      <c r="I597" s="59">
        <f t="shared" si="348"/>
        <v>698</v>
      </c>
      <c r="J597" s="54">
        <f t="shared" si="349"/>
        <v>4302</v>
      </c>
      <c r="K597" s="55">
        <f t="shared" si="350"/>
        <v>0.1396</v>
      </c>
    </row>
    <row r="598" spans="1:12" s="7" customFormat="1" x14ac:dyDescent="0.25">
      <c r="A598" s="31"/>
      <c r="B598" s="32" t="s">
        <v>408</v>
      </c>
      <c r="C598" s="33">
        <v>1000</v>
      </c>
      <c r="D598" s="33">
        <v>1000</v>
      </c>
      <c r="E598" s="33">
        <v>1000</v>
      </c>
      <c r="F598" s="1">
        <f>JAN!G598</f>
        <v>0</v>
      </c>
      <c r="G598" s="33">
        <v>0</v>
      </c>
      <c r="H598" s="33">
        <v>0</v>
      </c>
      <c r="I598" s="59">
        <f t="shared" si="348"/>
        <v>0</v>
      </c>
      <c r="J598" s="54">
        <f t="shared" si="349"/>
        <v>1000</v>
      </c>
      <c r="K598" s="55">
        <f t="shared" si="350"/>
        <v>0</v>
      </c>
      <c r="L598" s="16"/>
    </row>
    <row r="599" spans="1:12" x14ac:dyDescent="0.25">
      <c r="A599" s="31"/>
      <c r="B599" s="32" t="s">
        <v>440</v>
      </c>
      <c r="C599" s="33">
        <v>1000</v>
      </c>
      <c r="D599" s="33">
        <v>1000</v>
      </c>
      <c r="E599" s="33">
        <v>1000</v>
      </c>
      <c r="F599" s="1">
        <f>JAN!G599</f>
        <v>0</v>
      </c>
      <c r="G599" s="33">
        <v>0</v>
      </c>
      <c r="H599" s="33">
        <v>0</v>
      </c>
      <c r="I599" s="59">
        <f t="shared" si="348"/>
        <v>0</v>
      </c>
      <c r="J599" s="54">
        <f t="shared" si="349"/>
        <v>1000</v>
      </c>
      <c r="K599" s="55">
        <f t="shared" si="350"/>
        <v>0</v>
      </c>
    </row>
    <row r="600" spans="1:12" x14ac:dyDescent="0.25">
      <c r="A600" s="31">
        <v>511121</v>
      </c>
      <c r="B600" s="32" t="s">
        <v>126</v>
      </c>
      <c r="C600" s="33">
        <f>SUM(C601:C603)</f>
        <v>44178000</v>
      </c>
      <c r="D600" s="33">
        <f>SUM(D601:D603)</f>
        <v>44178000</v>
      </c>
      <c r="E600" s="33">
        <f>SUM(E601:E603)</f>
        <v>44178000</v>
      </c>
      <c r="F600" s="33">
        <f t="shared" ref="F600:H600" si="358">SUM(F601:F603)</f>
        <v>2019940</v>
      </c>
      <c r="G600" s="33">
        <f t="shared" si="358"/>
        <v>0</v>
      </c>
      <c r="H600" s="33">
        <f t="shared" si="358"/>
        <v>2019940</v>
      </c>
      <c r="I600" s="59">
        <f t="shared" si="348"/>
        <v>4039880</v>
      </c>
      <c r="J600" s="54">
        <f t="shared" si="349"/>
        <v>40138120</v>
      </c>
      <c r="K600" s="55">
        <f t="shared" si="350"/>
        <v>9.144551586762642E-2</v>
      </c>
    </row>
    <row r="601" spans="1:12" x14ac:dyDescent="0.25">
      <c r="A601" s="31"/>
      <c r="B601" s="32" t="s">
        <v>357</v>
      </c>
      <c r="C601" s="33">
        <v>37866000</v>
      </c>
      <c r="D601" s="33">
        <v>37866000</v>
      </c>
      <c r="E601" s="33">
        <v>37866000</v>
      </c>
      <c r="F601" s="1">
        <f>JAN!G601</f>
        <v>2019940</v>
      </c>
      <c r="G601" s="33">
        <v>0</v>
      </c>
      <c r="H601" s="33">
        <v>2019940</v>
      </c>
      <c r="I601" s="59">
        <f t="shared" si="348"/>
        <v>4039880</v>
      </c>
      <c r="J601" s="54">
        <f t="shared" si="349"/>
        <v>33826120</v>
      </c>
      <c r="K601" s="55">
        <f t="shared" si="350"/>
        <v>0.1066888501558126</v>
      </c>
    </row>
    <row r="602" spans="1:12" x14ac:dyDescent="0.25">
      <c r="A602" s="31"/>
      <c r="B602" s="32" t="s">
        <v>409</v>
      </c>
      <c r="C602" s="33">
        <v>3156000</v>
      </c>
      <c r="D602" s="33">
        <v>3156000</v>
      </c>
      <c r="E602" s="33">
        <v>3156000</v>
      </c>
      <c r="F602" s="1">
        <f>JAN!G602</f>
        <v>0</v>
      </c>
      <c r="G602" s="33">
        <v>0</v>
      </c>
      <c r="H602" s="33">
        <v>0</v>
      </c>
      <c r="I602" s="59">
        <f t="shared" si="348"/>
        <v>0</v>
      </c>
      <c r="J602" s="54">
        <f t="shared" si="349"/>
        <v>3156000</v>
      </c>
      <c r="K602" s="55">
        <f t="shared" si="350"/>
        <v>0</v>
      </c>
    </row>
    <row r="603" spans="1:12" x14ac:dyDescent="0.25">
      <c r="A603" s="31"/>
      <c r="B603" s="32" t="s">
        <v>441</v>
      </c>
      <c r="C603" s="33">
        <v>3156000</v>
      </c>
      <c r="D603" s="33">
        <v>3156000</v>
      </c>
      <c r="E603" s="33">
        <v>3156000</v>
      </c>
      <c r="F603" s="1">
        <f>JAN!G603</f>
        <v>0</v>
      </c>
      <c r="G603" s="33">
        <v>0</v>
      </c>
      <c r="H603" s="33">
        <v>0</v>
      </c>
      <c r="I603" s="59">
        <f t="shared" si="348"/>
        <v>0</v>
      </c>
      <c r="J603" s="54">
        <f t="shared" si="349"/>
        <v>3156000</v>
      </c>
      <c r="K603" s="55">
        <f t="shared" si="350"/>
        <v>0</v>
      </c>
    </row>
    <row r="604" spans="1:12" x14ac:dyDescent="0.25">
      <c r="A604" s="31">
        <v>511122</v>
      </c>
      <c r="B604" s="32" t="s">
        <v>127</v>
      </c>
      <c r="C604" s="33">
        <f>SUM(C605:C607)</f>
        <v>10758000</v>
      </c>
      <c r="D604" s="33">
        <f>SUM(D605:D607)</f>
        <v>10758000</v>
      </c>
      <c r="E604" s="33">
        <f>SUM(E605:E607)</f>
        <v>10758000</v>
      </c>
      <c r="F604" s="33">
        <f t="shared" ref="F604:H604" si="359">SUM(F605:F607)</f>
        <v>807976</v>
      </c>
      <c r="G604" s="33">
        <f t="shared" si="359"/>
        <v>0</v>
      </c>
      <c r="H604" s="33">
        <f t="shared" si="359"/>
        <v>807976</v>
      </c>
      <c r="I604" s="59">
        <f t="shared" si="348"/>
        <v>1615952</v>
      </c>
      <c r="J604" s="54">
        <f t="shared" si="349"/>
        <v>9142048</v>
      </c>
      <c r="K604" s="55">
        <f t="shared" si="350"/>
        <v>0.15020933258970068</v>
      </c>
    </row>
    <row r="605" spans="1:12" x14ac:dyDescent="0.25">
      <c r="A605" s="31"/>
      <c r="B605" s="32" t="s">
        <v>358</v>
      </c>
      <c r="C605" s="33">
        <v>9220000</v>
      </c>
      <c r="D605" s="33">
        <v>9220000</v>
      </c>
      <c r="E605" s="33">
        <v>9220000</v>
      </c>
      <c r="F605" s="1">
        <f>JAN!G605</f>
        <v>807976</v>
      </c>
      <c r="G605" s="33">
        <v>0</v>
      </c>
      <c r="H605" s="33">
        <v>807976</v>
      </c>
      <c r="I605" s="59">
        <f t="shared" si="348"/>
        <v>1615952</v>
      </c>
      <c r="J605" s="54">
        <f t="shared" si="349"/>
        <v>7604048</v>
      </c>
      <c r="K605" s="55">
        <f t="shared" si="350"/>
        <v>0.17526594360086767</v>
      </c>
    </row>
    <row r="606" spans="1:12" x14ac:dyDescent="0.25">
      <c r="A606" s="31"/>
      <c r="B606" s="32" t="s">
        <v>410</v>
      </c>
      <c r="C606" s="33">
        <v>769000</v>
      </c>
      <c r="D606" s="33">
        <v>769000</v>
      </c>
      <c r="E606" s="33">
        <v>769000</v>
      </c>
      <c r="F606" s="1">
        <f>JAN!G606</f>
        <v>0</v>
      </c>
      <c r="G606" s="33">
        <v>0</v>
      </c>
      <c r="H606" s="33">
        <v>0</v>
      </c>
      <c r="I606" s="59">
        <f t="shared" si="348"/>
        <v>0</v>
      </c>
      <c r="J606" s="54">
        <f t="shared" si="349"/>
        <v>769000</v>
      </c>
      <c r="K606" s="55">
        <f t="shared" si="350"/>
        <v>0</v>
      </c>
    </row>
    <row r="607" spans="1:12" x14ac:dyDescent="0.25">
      <c r="A607" s="31"/>
      <c r="B607" s="32" t="s">
        <v>442</v>
      </c>
      <c r="C607" s="33">
        <v>769000</v>
      </c>
      <c r="D607" s="33">
        <v>769000</v>
      </c>
      <c r="E607" s="33">
        <v>769000</v>
      </c>
      <c r="F607" s="1">
        <f>JAN!G607</f>
        <v>0</v>
      </c>
      <c r="G607" s="33">
        <v>0</v>
      </c>
      <c r="H607" s="33">
        <v>0</v>
      </c>
      <c r="I607" s="59">
        <f t="shared" si="348"/>
        <v>0</v>
      </c>
      <c r="J607" s="54">
        <f t="shared" si="349"/>
        <v>769000</v>
      </c>
      <c r="K607" s="55">
        <f t="shared" si="350"/>
        <v>0</v>
      </c>
    </row>
    <row r="608" spans="1:12" x14ac:dyDescent="0.25">
      <c r="A608" s="31">
        <v>511123</v>
      </c>
      <c r="B608" s="32" t="s">
        <v>128</v>
      </c>
      <c r="C608" s="33">
        <f>SUM(C609:C611)</f>
        <v>72380000</v>
      </c>
      <c r="D608" s="33">
        <f>SUM(D609:D611)</f>
        <v>72380000</v>
      </c>
      <c r="E608" s="33">
        <f>SUM(E609:E611)</f>
        <v>72380000</v>
      </c>
      <c r="F608" s="33">
        <f t="shared" ref="F608:H608" si="360">SUM(F609:F611)</f>
        <v>3910000</v>
      </c>
      <c r="G608" s="33">
        <f t="shared" si="360"/>
        <v>0</v>
      </c>
      <c r="H608" s="33">
        <f t="shared" si="360"/>
        <v>3910000</v>
      </c>
      <c r="I608" s="59">
        <f t="shared" si="348"/>
        <v>7820000</v>
      </c>
      <c r="J608" s="54">
        <f t="shared" si="349"/>
        <v>64560000</v>
      </c>
      <c r="K608" s="55">
        <f t="shared" si="350"/>
        <v>0.10804089527493783</v>
      </c>
    </row>
    <row r="609" spans="1:11" x14ac:dyDescent="0.25">
      <c r="A609" s="31"/>
      <c r="B609" s="32" t="s">
        <v>359</v>
      </c>
      <c r="C609" s="33">
        <v>62040000</v>
      </c>
      <c r="D609" s="33">
        <v>62040000</v>
      </c>
      <c r="E609" s="33">
        <v>62040000</v>
      </c>
      <c r="F609" s="1">
        <f>JAN!G609</f>
        <v>3910000</v>
      </c>
      <c r="G609" s="33">
        <v>0</v>
      </c>
      <c r="H609" s="33">
        <v>3910000</v>
      </c>
      <c r="I609" s="59">
        <f t="shared" si="348"/>
        <v>7820000</v>
      </c>
      <c r="J609" s="54">
        <f t="shared" si="349"/>
        <v>54220000</v>
      </c>
      <c r="K609" s="55">
        <f t="shared" si="350"/>
        <v>0.12604771115409413</v>
      </c>
    </row>
    <row r="610" spans="1:11" x14ac:dyDescent="0.25">
      <c r="A610" s="31"/>
      <c r="B610" s="32" t="s">
        <v>411</v>
      </c>
      <c r="C610" s="33">
        <v>5170000</v>
      </c>
      <c r="D610" s="33">
        <v>5170000</v>
      </c>
      <c r="E610" s="33">
        <v>5170000</v>
      </c>
      <c r="F610" s="1">
        <f>JAN!G610</f>
        <v>0</v>
      </c>
      <c r="G610" s="33">
        <v>0</v>
      </c>
      <c r="H610" s="33">
        <v>0</v>
      </c>
      <c r="I610" s="59">
        <f t="shared" si="348"/>
        <v>0</v>
      </c>
      <c r="J610" s="54">
        <f t="shared" si="349"/>
        <v>5170000</v>
      </c>
      <c r="K610" s="55">
        <f t="shared" si="350"/>
        <v>0</v>
      </c>
    </row>
    <row r="611" spans="1:11" x14ac:dyDescent="0.25">
      <c r="A611" s="31"/>
      <c r="B611" s="32" t="s">
        <v>443</v>
      </c>
      <c r="C611" s="33">
        <v>5170000</v>
      </c>
      <c r="D611" s="33">
        <v>5170000</v>
      </c>
      <c r="E611" s="33">
        <v>5170000</v>
      </c>
      <c r="F611" s="1">
        <f>JAN!G611</f>
        <v>0</v>
      </c>
      <c r="G611" s="33">
        <v>0</v>
      </c>
      <c r="H611" s="33">
        <v>0</v>
      </c>
      <c r="I611" s="59">
        <f t="shared" si="348"/>
        <v>0</v>
      </c>
      <c r="J611" s="54">
        <f t="shared" si="349"/>
        <v>5170000</v>
      </c>
      <c r="K611" s="55">
        <f t="shared" si="350"/>
        <v>0</v>
      </c>
    </row>
    <row r="612" spans="1:11" x14ac:dyDescent="0.25">
      <c r="A612" s="31">
        <v>511124</v>
      </c>
      <c r="B612" s="32" t="s">
        <v>166</v>
      </c>
      <c r="C612" s="33">
        <f>SUM(C613:C615)</f>
        <v>11200000</v>
      </c>
      <c r="D612" s="33">
        <f>SUM(D613:D615)</f>
        <v>11200000</v>
      </c>
      <c r="E612" s="33">
        <f>SUM(E613:E615)</f>
        <v>11200000</v>
      </c>
      <c r="F612" s="33">
        <f t="shared" ref="F612:H612" si="361">SUM(F613:F615)</f>
        <v>0</v>
      </c>
      <c r="G612" s="33">
        <f t="shared" si="361"/>
        <v>0</v>
      </c>
      <c r="H612" s="33">
        <f t="shared" si="361"/>
        <v>0</v>
      </c>
      <c r="I612" s="59">
        <f t="shared" si="348"/>
        <v>0</v>
      </c>
      <c r="J612" s="54">
        <f t="shared" si="349"/>
        <v>11200000</v>
      </c>
      <c r="K612" s="55">
        <f t="shared" si="350"/>
        <v>0</v>
      </c>
    </row>
    <row r="613" spans="1:11" x14ac:dyDescent="0.25">
      <c r="A613" s="31"/>
      <c r="B613" s="32" t="s">
        <v>360</v>
      </c>
      <c r="C613" s="33">
        <v>9600000</v>
      </c>
      <c r="D613" s="33">
        <v>9600000</v>
      </c>
      <c r="E613" s="33">
        <v>9600000</v>
      </c>
      <c r="F613" s="1">
        <f>JAN!G613</f>
        <v>0</v>
      </c>
      <c r="G613" s="33">
        <v>0</v>
      </c>
      <c r="H613" s="33">
        <v>0</v>
      </c>
      <c r="I613" s="59">
        <f t="shared" si="348"/>
        <v>0</v>
      </c>
      <c r="J613" s="54">
        <f t="shared" si="349"/>
        <v>9600000</v>
      </c>
      <c r="K613" s="55">
        <f t="shared" si="350"/>
        <v>0</v>
      </c>
    </row>
    <row r="614" spans="1:11" x14ac:dyDescent="0.25">
      <c r="A614" s="31"/>
      <c r="B614" s="32" t="s">
        <v>412</v>
      </c>
      <c r="C614" s="33">
        <v>800000</v>
      </c>
      <c r="D614" s="33">
        <v>800000</v>
      </c>
      <c r="E614" s="33">
        <v>800000</v>
      </c>
      <c r="F614" s="1">
        <f>JAN!G614</f>
        <v>0</v>
      </c>
      <c r="G614" s="33">
        <v>0</v>
      </c>
      <c r="H614" s="33">
        <v>0</v>
      </c>
      <c r="I614" s="59">
        <f t="shared" si="348"/>
        <v>0</v>
      </c>
      <c r="J614" s="54">
        <f t="shared" si="349"/>
        <v>800000</v>
      </c>
      <c r="K614" s="55">
        <f t="shared" si="350"/>
        <v>0</v>
      </c>
    </row>
    <row r="615" spans="1:11" x14ac:dyDescent="0.25">
      <c r="A615" s="31"/>
      <c r="B615" s="32" t="s">
        <v>444</v>
      </c>
      <c r="C615" s="33">
        <v>800000</v>
      </c>
      <c r="D615" s="33">
        <v>800000</v>
      </c>
      <c r="E615" s="33">
        <v>800000</v>
      </c>
      <c r="F615" s="1">
        <f>JAN!G615</f>
        <v>0</v>
      </c>
      <c r="G615" s="33">
        <v>0</v>
      </c>
      <c r="H615" s="33">
        <v>0</v>
      </c>
      <c r="I615" s="59">
        <f t="shared" si="348"/>
        <v>0</v>
      </c>
      <c r="J615" s="54">
        <f t="shared" si="349"/>
        <v>800000</v>
      </c>
      <c r="K615" s="55">
        <f t="shared" si="350"/>
        <v>0</v>
      </c>
    </row>
    <row r="616" spans="1:11" x14ac:dyDescent="0.25">
      <c r="A616" s="31">
        <v>511125</v>
      </c>
      <c r="B616" s="32" t="s">
        <v>129</v>
      </c>
      <c r="C616" s="33">
        <f>SUM(C617:C619)</f>
        <v>2112000</v>
      </c>
      <c r="D616" s="33">
        <f>SUM(D617:D619)</f>
        <v>2112000</v>
      </c>
      <c r="E616" s="33">
        <f>SUM(E617:E619)</f>
        <v>2112000</v>
      </c>
      <c r="F616" s="33">
        <f t="shared" ref="F616:H616" si="362">SUM(F617:F619)</f>
        <v>3195</v>
      </c>
      <c r="G616" s="33">
        <f t="shared" si="362"/>
        <v>0</v>
      </c>
      <c r="H616" s="33">
        <f t="shared" si="362"/>
        <v>3195</v>
      </c>
      <c r="I616" s="59">
        <f t="shared" si="348"/>
        <v>6390</v>
      </c>
      <c r="J616" s="54">
        <f t="shared" si="349"/>
        <v>2105610</v>
      </c>
      <c r="K616" s="55">
        <f t="shared" si="350"/>
        <v>3.0255681818181818E-3</v>
      </c>
    </row>
    <row r="617" spans="1:11" x14ac:dyDescent="0.25">
      <c r="A617" s="31"/>
      <c r="B617" s="32" t="s">
        <v>361</v>
      </c>
      <c r="C617" s="33">
        <v>1808000</v>
      </c>
      <c r="D617" s="33">
        <v>1808000</v>
      </c>
      <c r="E617" s="33">
        <v>1808000</v>
      </c>
      <c r="F617" s="1">
        <f>JAN!G617</f>
        <v>3195</v>
      </c>
      <c r="G617" s="33">
        <v>0</v>
      </c>
      <c r="H617" s="33">
        <v>3195</v>
      </c>
      <c r="I617" s="59">
        <f t="shared" si="348"/>
        <v>6390</v>
      </c>
      <c r="J617" s="54">
        <f t="shared" si="349"/>
        <v>1801610</v>
      </c>
      <c r="K617" s="55">
        <f t="shared" si="350"/>
        <v>3.53429203539823E-3</v>
      </c>
    </row>
    <row r="618" spans="1:11" x14ac:dyDescent="0.25">
      <c r="A618" s="31"/>
      <c r="B618" s="32" t="s">
        <v>413</v>
      </c>
      <c r="C618" s="33">
        <v>152000</v>
      </c>
      <c r="D618" s="33">
        <v>152000</v>
      </c>
      <c r="E618" s="33">
        <v>152000</v>
      </c>
      <c r="F618" s="1">
        <f>JAN!G618</f>
        <v>0</v>
      </c>
      <c r="G618" s="33">
        <v>0</v>
      </c>
      <c r="H618" s="33">
        <v>0</v>
      </c>
      <c r="I618" s="59">
        <f t="shared" si="348"/>
        <v>0</v>
      </c>
      <c r="J618" s="54">
        <f t="shared" si="349"/>
        <v>152000</v>
      </c>
      <c r="K618" s="55">
        <f t="shared" si="350"/>
        <v>0</v>
      </c>
    </row>
    <row r="619" spans="1:11" x14ac:dyDescent="0.25">
      <c r="A619" s="31"/>
      <c r="B619" s="32" t="s">
        <v>445</v>
      </c>
      <c r="C619" s="33">
        <v>152000</v>
      </c>
      <c r="D619" s="33">
        <v>152000</v>
      </c>
      <c r="E619" s="33">
        <v>152000</v>
      </c>
      <c r="F619" s="1">
        <f>JAN!G619</f>
        <v>0</v>
      </c>
      <c r="G619" s="33">
        <v>0</v>
      </c>
      <c r="H619" s="33">
        <v>0</v>
      </c>
      <c r="I619" s="59">
        <f t="shared" si="348"/>
        <v>0</v>
      </c>
      <c r="J619" s="54">
        <f t="shared" si="349"/>
        <v>152000</v>
      </c>
      <c r="K619" s="55">
        <f t="shared" si="350"/>
        <v>0</v>
      </c>
    </row>
    <row r="620" spans="1:11" x14ac:dyDescent="0.25">
      <c r="A620" s="31">
        <v>511126</v>
      </c>
      <c r="B620" s="32" t="s">
        <v>130</v>
      </c>
      <c r="C620" s="33">
        <f>C621</f>
        <v>22210000</v>
      </c>
      <c r="D620" s="33">
        <f>D621</f>
        <v>22210000</v>
      </c>
      <c r="E620" s="33">
        <f>E621</f>
        <v>22210000</v>
      </c>
      <c r="F620" s="33">
        <f t="shared" ref="F620:H620" si="363">F621</f>
        <v>1593240</v>
      </c>
      <c r="G620" s="33">
        <f t="shared" si="363"/>
        <v>0</v>
      </c>
      <c r="H620" s="33">
        <f t="shared" si="363"/>
        <v>1593240</v>
      </c>
      <c r="I620" s="59">
        <f t="shared" si="348"/>
        <v>3186480</v>
      </c>
      <c r="J620" s="54">
        <f t="shared" si="349"/>
        <v>19023520</v>
      </c>
      <c r="K620" s="55">
        <f t="shared" si="350"/>
        <v>0.14347050877982889</v>
      </c>
    </row>
    <row r="621" spans="1:11" x14ac:dyDescent="0.25">
      <c r="A621" s="31"/>
      <c r="B621" s="32" t="s">
        <v>362</v>
      </c>
      <c r="C621" s="33">
        <v>22210000</v>
      </c>
      <c r="D621" s="33">
        <v>22210000</v>
      </c>
      <c r="E621" s="33">
        <v>22210000</v>
      </c>
      <c r="F621" s="1">
        <f>JAN!G621</f>
        <v>1593240</v>
      </c>
      <c r="G621" s="33">
        <v>0</v>
      </c>
      <c r="H621" s="33">
        <v>1593240</v>
      </c>
      <c r="I621" s="59">
        <f t="shared" si="348"/>
        <v>3186480</v>
      </c>
      <c r="J621" s="54">
        <f t="shared" si="349"/>
        <v>19023520</v>
      </c>
      <c r="K621" s="55">
        <f t="shared" si="350"/>
        <v>0.14347050877982889</v>
      </c>
    </row>
    <row r="622" spans="1:11" x14ac:dyDescent="0.25">
      <c r="A622" s="31">
        <v>511129</v>
      </c>
      <c r="B622" s="32" t="s">
        <v>131</v>
      </c>
      <c r="C622" s="33">
        <f>C623</f>
        <v>63360000</v>
      </c>
      <c r="D622" s="33">
        <f>D623</f>
        <v>63360000</v>
      </c>
      <c r="E622" s="33">
        <f>E623</f>
        <v>63360000</v>
      </c>
      <c r="F622" s="33">
        <f t="shared" ref="F622:H622" si="364">F623</f>
        <v>0</v>
      </c>
      <c r="G622" s="33">
        <f t="shared" si="364"/>
        <v>0</v>
      </c>
      <c r="H622" s="33">
        <f t="shared" si="364"/>
        <v>4155000</v>
      </c>
      <c r="I622" s="59">
        <f t="shared" si="348"/>
        <v>4155000</v>
      </c>
      <c r="J622" s="54">
        <f t="shared" si="349"/>
        <v>59205000</v>
      </c>
      <c r="K622" s="55">
        <f t="shared" si="350"/>
        <v>6.5577651515151519E-2</v>
      </c>
    </row>
    <row r="623" spans="1:11" x14ac:dyDescent="0.25">
      <c r="A623" s="31"/>
      <c r="B623" s="32" t="s">
        <v>363</v>
      </c>
      <c r="C623" s="33">
        <v>63360000</v>
      </c>
      <c r="D623" s="33">
        <v>63360000</v>
      </c>
      <c r="E623" s="33">
        <v>63360000</v>
      </c>
      <c r="F623" s="1">
        <f>JAN!G623</f>
        <v>0</v>
      </c>
      <c r="G623" s="33">
        <v>0</v>
      </c>
      <c r="H623" s="33">
        <v>4155000</v>
      </c>
      <c r="I623" s="59">
        <f t="shared" si="348"/>
        <v>4155000</v>
      </c>
      <c r="J623" s="54">
        <f t="shared" si="349"/>
        <v>59205000</v>
      </c>
      <c r="K623" s="55">
        <f t="shared" si="350"/>
        <v>6.5577651515151519E-2</v>
      </c>
    </row>
    <row r="624" spans="1:11" x14ac:dyDescent="0.25">
      <c r="A624" s="31">
        <v>511151</v>
      </c>
      <c r="B624" s="32" t="s">
        <v>171</v>
      </c>
      <c r="C624" s="33">
        <f>SUM(C625:C627)</f>
        <v>2590000</v>
      </c>
      <c r="D624" s="33">
        <f>SUM(D625:D627)</f>
        <v>2590000</v>
      </c>
      <c r="E624" s="33">
        <f>SUM(E625:E627)</f>
        <v>2590000</v>
      </c>
      <c r="F624" s="33">
        <f t="shared" ref="F624:H624" si="365">SUM(F625:F627)</f>
        <v>185000</v>
      </c>
      <c r="G624" s="33">
        <f t="shared" si="365"/>
        <v>0</v>
      </c>
      <c r="H624" s="33">
        <f t="shared" si="365"/>
        <v>185000</v>
      </c>
      <c r="I624" s="59">
        <f t="shared" si="348"/>
        <v>370000</v>
      </c>
      <c r="J624" s="54">
        <f t="shared" si="349"/>
        <v>2220000</v>
      </c>
      <c r="K624" s="55">
        <f t="shared" si="350"/>
        <v>0.14285714285714285</v>
      </c>
    </row>
    <row r="625" spans="1:11" x14ac:dyDescent="0.25">
      <c r="A625" s="31"/>
      <c r="B625" s="32" t="s">
        <v>364</v>
      </c>
      <c r="C625" s="33">
        <v>2220000</v>
      </c>
      <c r="D625" s="33">
        <v>2220000</v>
      </c>
      <c r="E625" s="33">
        <v>2220000</v>
      </c>
      <c r="F625" s="1">
        <f>JAN!G625</f>
        <v>185000</v>
      </c>
      <c r="G625" s="33">
        <v>0</v>
      </c>
      <c r="H625" s="33">
        <v>185000</v>
      </c>
      <c r="I625" s="59">
        <f t="shared" si="348"/>
        <v>370000</v>
      </c>
      <c r="J625" s="54">
        <f t="shared" si="349"/>
        <v>1850000</v>
      </c>
      <c r="K625" s="55">
        <f t="shared" si="350"/>
        <v>0.16666666666666666</v>
      </c>
    </row>
    <row r="626" spans="1:11" x14ac:dyDescent="0.25">
      <c r="A626" s="31"/>
      <c r="B626" s="32" t="s">
        <v>414</v>
      </c>
      <c r="C626" s="33">
        <v>185000</v>
      </c>
      <c r="D626" s="33">
        <v>185000</v>
      </c>
      <c r="E626" s="33">
        <v>185000</v>
      </c>
      <c r="F626" s="1">
        <f>JAN!G626</f>
        <v>0</v>
      </c>
      <c r="G626" s="33">
        <v>0</v>
      </c>
      <c r="H626" s="33">
        <v>0</v>
      </c>
      <c r="I626" s="59">
        <f t="shared" si="348"/>
        <v>0</v>
      </c>
      <c r="J626" s="54">
        <f t="shared" si="349"/>
        <v>185000</v>
      </c>
      <c r="K626" s="55">
        <f t="shared" si="350"/>
        <v>0</v>
      </c>
    </row>
    <row r="627" spans="1:11" x14ac:dyDescent="0.25">
      <c r="A627" s="31"/>
      <c r="B627" s="32" t="s">
        <v>446</v>
      </c>
      <c r="C627" s="33">
        <v>185000</v>
      </c>
      <c r="D627" s="33">
        <v>185000</v>
      </c>
      <c r="E627" s="33">
        <v>185000</v>
      </c>
      <c r="F627" s="1">
        <f>JAN!G627</f>
        <v>0</v>
      </c>
      <c r="G627" s="33">
        <v>0</v>
      </c>
      <c r="H627" s="33">
        <v>0</v>
      </c>
      <c r="I627" s="59">
        <f t="shared" si="348"/>
        <v>0</v>
      </c>
      <c r="J627" s="54">
        <f t="shared" si="349"/>
        <v>185000</v>
      </c>
      <c r="K627" s="55">
        <f t="shared" si="350"/>
        <v>0</v>
      </c>
    </row>
    <row r="628" spans="1:11" x14ac:dyDescent="0.25">
      <c r="A628" s="31" t="s">
        <v>11</v>
      </c>
      <c r="B628" s="32" t="s">
        <v>163</v>
      </c>
      <c r="C628" s="33">
        <f>C629+C633+C646</f>
        <v>1955074000</v>
      </c>
      <c r="D628" s="33">
        <f>D629+D633+D646</f>
        <v>1955074000</v>
      </c>
      <c r="E628" s="33">
        <f>E629+E633+E646</f>
        <v>1955074000</v>
      </c>
      <c r="F628" s="33">
        <f t="shared" ref="F628:H628" si="366">F629+F633+F646</f>
        <v>118256584</v>
      </c>
      <c r="G628" s="33">
        <f t="shared" si="366"/>
        <v>0</v>
      </c>
      <c r="H628" s="33">
        <f t="shared" si="366"/>
        <v>141881584</v>
      </c>
      <c r="I628" s="59">
        <f t="shared" si="348"/>
        <v>260138168</v>
      </c>
      <c r="J628" s="54">
        <f t="shared" si="349"/>
        <v>1694935832</v>
      </c>
      <c r="K628" s="55">
        <f t="shared" si="350"/>
        <v>0.13305796506935288</v>
      </c>
    </row>
    <row r="629" spans="1:11" x14ac:dyDescent="0.25">
      <c r="A629" s="31">
        <v>511511</v>
      </c>
      <c r="B629" s="32" t="s">
        <v>164</v>
      </c>
      <c r="C629" s="33">
        <f>SUM(C630:C632)</f>
        <v>1407114000</v>
      </c>
      <c r="D629" s="33">
        <f>SUM(D630:D632)</f>
        <v>1407114000</v>
      </c>
      <c r="E629" s="33">
        <f>SUM(E630:E632)</f>
        <v>1407114000</v>
      </c>
      <c r="F629" s="33">
        <f t="shared" ref="F629:H629" si="367">SUM(F630:F632)</f>
        <v>101722000</v>
      </c>
      <c r="G629" s="33">
        <f t="shared" si="367"/>
        <v>0</v>
      </c>
      <c r="H629" s="33">
        <f t="shared" si="367"/>
        <v>101722000</v>
      </c>
      <c r="I629" s="59">
        <f t="shared" si="348"/>
        <v>203444000</v>
      </c>
      <c r="J629" s="54">
        <f t="shared" si="349"/>
        <v>1203670000</v>
      </c>
      <c r="K629" s="55">
        <f t="shared" si="350"/>
        <v>0.1445824574270457</v>
      </c>
    </row>
    <row r="630" spans="1:11" x14ac:dyDescent="0.25">
      <c r="A630" s="31"/>
      <c r="B630" s="32" t="s">
        <v>365</v>
      </c>
      <c r="C630" s="33">
        <v>1206114000</v>
      </c>
      <c r="D630" s="33">
        <v>1206114000</v>
      </c>
      <c r="E630" s="33">
        <v>1206114000</v>
      </c>
      <c r="F630" s="1">
        <f>JAN!G630</f>
        <v>101722000</v>
      </c>
      <c r="G630" s="33">
        <v>0</v>
      </c>
      <c r="H630" s="33">
        <v>101722000</v>
      </c>
      <c r="I630" s="59">
        <f t="shared" si="348"/>
        <v>203444000</v>
      </c>
      <c r="J630" s="54">
        <f t="shared" si="349"/>
        <v>1002670000</v>
      </c>
      <c r="K630" s="55">
        <f t="shared" si="350"/>
        <v>0.16867725604710665</v>
      </c>
    </row>
    <row r="631" spans="1:11" x14ac:dyDescent="0.25">
      <c r="A631" s="31"/>
      <c r="B631" s="32" t="s">
        <v>415</v>
      </c>
      <c r="C631" s="33">
        <v>100500000</v>
      </c>
      <c r="D631" s="33">
        <v>100500000</v>
      </c>
      <c r="E631" s="33">
        <v>100500000</v>
      </c>
      <c r="F631" s="1">
        <f>JAN!G631</f>
        <v>0</v>
      </c>
      <c r="G631" s="33">
        <v>0</v>
      </c>
      <c r="H631" s="33">
        <v>0</v>
      </c>
      <c r="I631" s="59">
        <f t="shared" si="348"/>
        <v>0</v>
      </c>
      <c r="J631" s="54">
        <f t="shared" si="349"/>
        <v>100500000</v>
      </c>
      <c r="K631" s="55">
        <f t="shared" si="350"/>
        <v>0</v>
      </c>
    </row>
    <row r="632" spans="1:11" x14ac:dyDescent="0.25">
      <c r="A632" s="31"/>
      <c r="B632" s="32" t="s">
        <v>447</v>
      </c>
      <c r="C632" s="33">
        <v>100500000</v>
      </c>
      <c r="D632" s="33">
        <v>100500000</v>
      </c>
      <c r="E632" s="33">
        <v>100500000</v>
      </c>
      <c r="F632" s="1">
        <f>JAN!G632</f>
        <v>0</v>
      </c>
      <c r="G632" s="33">
        <v>0</v>
      </c>
      <c r="H632" s="33">
        <v>0</v>
      </c>
      <c r="I632" s="59">
        <f t="shared" si="348"/>
        <v>0</v>
      </c>
      <c r="J632" s="54">
        <f t="shared" si="349"/>
        <v>100500000</v>
      </c>
      <c r="K632" s="55">
        <f t="shared" si="350"/>
        <v>0</v>
      </c>
    </row>
    <row r="633" spans="1:11" x14ac:dyDescent="0.25">
      <c r="A633" s="31">
        <v>511512</v>
      </c>
      <c r="B633" s="32" t="s">
        <v>165</v>
      </c>
      <c r="C633" s="33">
        <f>C634+C638+C642</f>
        <v>233800000</v>
      </c>
      <c r="D633" s="33">
        <f>D634+D638+D642</f>
        <v>233800000</v>
      </c>
      <c r="E633" s="33">
        <f>E634+E638+E642</f>
        <v>233800000</v>
      </c>
      <c r="F633" s="33">
        <f t="shared" ref="F633:H633" si="368">F634+F638+F642</f>
        <v>16534584</v>
      </c>
      <c r="G633" s="33">
        <f t="shared" si="368"/>
        <v>0</v>
      </c>
      <c r="H633" s="33">
        <f t="shared" si="368"/>
        <v>16534584</v>
      </c>
      <c r="I633" s="59">
        <f t="shared" si="348"/>
        <v>33069168</v>
      </c>
      <c r="J633" s="54">
        <f t="shared" si="349"/>
        <v>200730832</v>
      </c>
      <c r="K633" s="55">
        <f t="shared" si="350"/>
        <v>0.14144212147134302</v>
      </c>
    </row>
    <row r="634" spans="1:11" x14ac:dyDescent="0.25">
      <c r="A634" s="31"/>
      <c r="B634" s="32" t="s">
        <v>366</v>
      </c>
      <c r="C634" s="33">
        <f>SUM(C635:C637)</f>
        <v>103700000</v>
      </c>
      <c r="D634" s="33">
        <f>SUM(D635:D637)</f>
        <v>103700000</v>
      </c>
      <c r="E634" s="33">
        <f>SUM(E635:E637)</f>
        <v>103700000</v>
      </c>
      <c r="F634" s="33">
        <f t="shared" ref="F634:H634" si="369">SUM(F635:F637)</f>
        <v>7183420</v>
      </c>
      <c r="G634" s="33">
        <f t="shared" si="369"/>
        <v>0</v>
      </c>
      <c r="H634" s="33">
        <f t="shared" si="369"/>
        <v>7183420</v>
      </c>
      <c r="I634" s="59">
        <f t="shared" si="348"/>
        <v>14366840</v>
      </c>
      <c r="J634" s="54">
        <f t="shared" si="349"/>
        <v>89333160</v>
      </c>
      <c r="K634" s="55">
        <f t="shared" si="350"/>
        <v>0.13854233365477339</v>
      </c>
    </row>
    <row r="635" spans="1:11" x14ac:dyDescent="0.25">
      <c r="A635" s="31"/>
      <c r="B635" s="32" t="s">
        <v>416</v>
      </c>
      <c r="C635" s="33">
        <v>88700000</v>
      </c>
      <c r="D635" s="33">
        <v>88700000</v>
      </c>
      <c r="E635" s="33">
        <v>88700000</v>
      </c>
      <c r="F635" s="1">
        <f>JAN!G635</f>
        <v>7183420</v>
      </c>
      <c r="G635" s="33">
        <v>0</v>
      </c>
      <c r="H635" s="33">
        <v>7183420</v>
      </c>
      <c r="I635" s="59">
        <f t="shared" si="348"/>
        <v>14366840</v>
      </c>
      <c r="J635" s="54">
        <f t="shared" si="349"/>
        <v>74333160</v>
      </c>
      <c r="K635" s="55">
        <f t="shared" si="350"/>
        <v>0.16197113866967305</v>
      </c>
    </row>
    <row r="636" spans="1:11" x14ac:dyDescent="0.25">
      <c r="A636" s="31"/>
      <c r="B636" s="32" t="s">
        <v>448</v>
      </c>
      <c r="C636" s="33">
        <v>7500000</v>
      </c>
      <c r="D636" s="33">
        <v>7500000</v>
      </c>
      <c r="E636" s="33">
        <v>7500000</v>
      </c>
      <c r="F636" s="1">
        <f>JAN!G636</f>
        <v>0</v>
      </c>
      <c r="G636" s="33">
        <v>0</v>
      </c>
      <c r="H636" s="33">
        <v>0</v>
      </c>
      <c r="I636" s="59">
        <f t="shared" si="348"/>
        <v>0</v>
      </c>
      <c r="J636" s="54">
        <f t="shared" si="349"/>
        <v>7500000</v>
      </c>
      <c r="K636" s="55">
        <f t="shared" si="350"/>
        <v>0</v>
      </c>
    </row>
    <row r="637" spans="1:11" x14ac:dyDescent="0.25">
      <c r="A637" s="31"/>
      <c r="B637" s="32" t="s">
        <v>467</v>
      </c>
      <c r="C637" s="33">
        <v>7500000</v>
      </c>
      <c r="D637" s="33">
        <v>7500000</v>
      </c>
      <c r="E637" s="33">
        <v>7500000</v>
      </c>
      <c r="F637" s="1">
        <f>JAN!G637</f>
        <v>0</v>
      </c>
      <c r="G637" s="33">
        <v>0</v>
      </c>
      <c r="H637" s="33">
        <v>0</v>
      </c>
      <c r="I637" s="59">
        <f t="shared" si="348"/>
        <v>0</v>
      </c>
      <c r="J637" s="54">
        <f t="shared" si="349"/>
        <v>7500000</v>
      </c>
      <c r="K637" s="55">
        <f t="shared" si="350"/>
        <v>0</v>
      </c>
    </row>
    <row r="638" spans="1:11" x14ac:dyDescent="0.25">
      <c r="A638" s="31"/>
      <c r="B638" s="32" t="s">
        <v>481</v>
      </c>
      <c r="C638" s="33">
        <f>SUM(C639:C641)</f>
        <v>32100000</v>
      </c>
      <c r="D638" s="33">
        <f>SUM(D639:D641)</f>
        <v>32100000</v>
      </c>
      <c r="E638" s="33">
        <f>SUM(E639:E641)</f>
        <v>32100000</v>
      </c>
      <c r="F638" s="33">
        <f t="shared" ref="F638:H638" si="370">SUM(F639:F641)</f>
        <v>2326424</v>
      </c>
      <c r="G638" s="33">
        <f t="shared" si="370"/>
        <v>0</v>
      </c>
      <c r="H638" s="33">
        <f t="shared" si="370"/>
        <v>2326424</v>
      </c>
      <c r="I638" s="59">
        <f t="shared" si="348"/>
        <v>4652848</v>
      </c>
      <c r="J638" s="54">
        <f t="shared" si="349"/>
        <v>27447152</v>
      </c>
      <c r="K638" s="55">
        <f t="shared" si="350"/>
        <v>0.14494853582554518</v>
      </c>
    </row>
    <row r="639" spans="1:11" x14ac:dyDescent="0.25">
      <c r="A639" s="31"/>
      <c r="B639" s="32" t="s">
        <v>489</v>
      </c>
      <c r="C639" s="33">
        <v>27500000</v>
      </c>
      <c r="D639" s="33">
        <v>27500000</v>
      </c>
      <c r="E639" s="33">
        <v>27500000</v>
      </c>
      <c r="F639" s="1">
        <f>JAN!G639</f>
        <v>2326424</v>
      </c>
      <c r="G639" s="33">
        <v>0</v>
      </c>
      <c r="H639" s="33">
        <v>2326424</v>
      </c>
      <c r="I639" s="59">
        <f t="shared" si="348"/>
        <v>4652848</v>
      </c>
      <c r="J639" s="54">
        <f t="shared" si="349"/>
        <v>22847152</v>
      </c>
      <c r="K639" s="55">
        <f t="shared" si="350"/>
        <v>0.16919447272727273</v>
      </c>
    </row>
    <row r="640" spans="1:11" x14ac:dyDescent="0.25">
      <c r="A640" s="31"/>
      <c r="B640" s="32" t="s">
        <v>494</v>
      </c>
      <c r="C640" s="33">
        <v>2300000</v>
      </c>
      <c r="D640" s="33">
        <v>2300000</v>
      </c>
      <c r="E640" s="33">
        <v>2300000</v>
      </c>
      <c r="F640" s="1">
        <f>JAN!G640</f>
        <v>0</v>
      </c>
      <c r="G640" s="33">
        <v>0</v>
      </c>
      <c r="H640" s="33">
        <v>0</v>
      </c>
      <c r="I640" s="59">
        <f t="shared" si="348"/>
        <v>0</v>
      </c>
      <c r="J640" s="54">
        <f t="shared" si="349"/>
        <v>2300000</v>
      </c>
      <c r="K640" s="55">
        <f t="shared" si="350"/>
        <v>0</v>
      </c>
    </row>
    <row r="641" spans="1:11" x14ac:dyDescent="0.25">
      <c r="A641" s="31"/>
      <c r="B641" s="32" t="s">
        <v>498</v>
      </c>
      <c r="C641" s="33">
        <v>2300000</v>
      </c>
      <c r="D641" s="33">
        <v>2300000</v>
      </c>
      <c r="E641" s="33">
        <v>2300000</v>
      </c>
      <c r="F641" s="1">
        <f>JAN!G641</f>
        <v>0</v>
      </c>
      <c r="G641" s="33">
        <v>0</v>
      </c>
      <c r="H641" s="33">
        <v>0</v>
      </c>
      <c r="I641" s="59">
        <f t="shared" si="348"/>
        <v>0</v>
      </c>
      <c r="J641" s="54">
        <f t="shared" si="349"/>
        <v>2300000</v>
      </c>
      <c r="K641" s="55">
        <f t="shared" si="350"/>
        <v>0</v>
      </c>
    </row>
    <row r="642" spans="1:11" x14ac:dyDescent="0.25">
      <c r="A642" s="31"/>
      <c r="B642" s="32" t="s">
        <v>502</v>
      </c>
      <c r="C642" s="33">
        <f>SUM(C643:C645)</f>
        <v>98000000</v>
      </c>
      <c r="D642" s="33">
        <f>SUM(D643:D645)</f>
        <v>98000000</v>
      </c>
      <c r="E642" s="33">
        <f>SUM(E643:E645)</f>
        <v>98000000</v>
      </c>
      <c r="F642" s="33">
        <f t="shared" ref="F642:H642" si="371">SUM(F643:F645)</f>
        <v>7024740</v>
      </c>
      <c r="G642" s="33">
        <f t="shared" si="371"/>
        <v>0</v>
      </c>
      <c r="H642" s="33">
        <f t="shared" si="371"/>
        <v>7024740</v>
      </c>
      <c r="I642" s="59">
        <f t="shared" si="348"/>
        <v>14049480</v>
      </c>
      <c r="J642" s="54">
        <f t="shared" si="349"/>
        <v>83950520</v>
      </c>
      <c r="K642" s="55">
        <f t="shared" si="350"/>
        <v>0.14336204081632653</v>
      </c>
    </row>
    <row r="643" spans="1:11" x14ac:dyDescent="0.25">
      <c r="A643" s="31"/>
      <c r="B643" s="32" t="s">
        <v>508</v>
      </c>
      <c r="C643" s="33">
        <v>84000000</v>
      </c>
      <c r="D643" s="33">
        <v>84000000</v>
      </c>
      <c r="E643" s="33">
        <v>84000000</v>
      </c>
      <c r="F643" s="1">
        <f>JAN!G643</f>
        <v>7024740</v>
      </c>
      <c r="G643" s="33">
        <v>0</v>
      </c>
      <c r="H643" s="33">
        <v>7024740</v>
      </c>
      <c r="I643" s="59">
        <f t="shared" si="348"/>
        <v>14049480</v>
      </c>
      <c r="J643" s="54">
        <f t="shared" si="349"/>
        <v>69950520</v>
      </c>
      <c r="K643" s="55">
        <f t="shared" si="350"/>
        <v>0.16725571428571429</v>
      </c>
    </row>
    <row r="644" spans="1:11" x14ac:dyDescent="0.25">
      <c r="A644" s="31"/>
      <c r="B644" s="32" t="s">
        <v>511</v>
      </c>
      <c r="C644" s="33">
        <v>7000000</v>
      </c>
      <c r="D644" s="33">
        <v>7000000</v>
      </c>
      <c r="E644" s="33">
        <v>7000000</v>
      </c>
      <c r="F644" s="1">
        <f>JAN!G644</f>
        <v>0</v>
      </c>
      <c r="G644" s="33">
        <v>0</v>
      </c>
      <c r="H644" s="33">
        <v>0</v>
      </c>
      <c r="I644" s="59">
        <f t="shared" si="348"/>
        <v>0</v>
      </c>
      <c r="J644" s="54">
        <f t="shared" si="349"/>
        <v>7000000</v>
      </c>
      <c r="K644" s="55">
        <f t="shared" si="350"/>
        <v>0</v>
      </c>
    </row>
    <row r="645" spans="1:11" x14ac:dyDescent="0.25">
      <c r="A645" s="31"/>
      <c r="B645" s="9" t="s">
        <v>512</v>
      </c>
      <c r="C645" s="33">
        <v>7000000</v>
      </c>
      <c r="D645" s="33">
        <v>7000000</v>
      </c>
      <c r="E645" s="33">
        <v>7000000</v>
      </c>
      <c r="F645" s="1">
        <f>JAN!G645</f>
        <v>0</v>
      </c>
      <c r="G645" s="33">
        <v>0</v>
      </c>
      <c r="H645" s="33">
        <v>0</v>
      </c>
      <c r="I645" s="59">
        <f t="shared" si="348"/>
        <v>0</v>
      </c>
      <c r="J645" s="54">
        <f t="shared" si="349"/>
        <v>7000000</v>
      </c>
      <c r="K645" s="55">
        <f t="shared" si="350"/>
        <v>0</v>
      </c>
    </row>
    <row r="646" spans="1:11" x14ac:dyDescent="0.25">
      <c r="A646" s="31">
        <v>511519</v>
      </c>
      <c r="B646" s="32" t="s">
        <v>267</v>
      </c>
      <c r="C646" s="33">
        <f>C647</f>
        <v>314160000</v>
      </c>
      <c r="D646" s="33">
        <f>D647</f>
        <v>314160000</v>
      </c>
      <c r="E646" s="33">
        <f>E647</f>
        <v>314160000</v>
      </c>
      <c r="F646" s="33">
        <f t="shared" ref="F646:H646" si="372">F647</f>
        <v>0</v>
      </c>
      <c r="G646" s="33">
        <f t="shared" si="372"/>
        <v>0</v>
      </c>
      <c r="H646" s="33">
        <f t="shared" si="372"/>
        <v>23625000</v>
      </c>
      <c r="I646" s="59">
        <f t="shared" si="348"/>
        <v>23625000</v>
      </c>
      <c r="J646" s="54">
        <f t="shared" si="349"/>
        <v>290535000</v>
      </c>
      <c r="K646" s="55">
        <f t="shared" si="350"/>
        <v>7.5200534759358284E-2</v>
      </c>
    </row>
    <row r="647" spans="1:11" x14ac:dyDescent="0.25">
      <c r="A647" s="31"/>
      <c r="B647" s="32" t="s">
        <v>367</v>
      </c>
      <c r="C647" s="33">
        <v>314160000</v>
      </c>
      <c r="D647" s="33">
        <v>314160000</v>
      </c>
      <c r="E647" s="33">
        <v>314160000</v>
      </c>
      <c r="F647" s="1">
        <f>JAN!G647</f>
        <v>0</v>
      </c>
      <c r="G647" s="33">
        <v>0</v>
      </c>
      <c r="H647" s="33">
        <v>23625000</v>
      </c>
      <c r="I647" s="59">
        <f t="shared" si="348"/>
        <v>23625000</v>
      </c>
      <c r="J647" s="54">
        <f t="shared" si="349"/>
        <v>290535000</v>
      </c>
      <c r="K647" s="55">
        <f t="shared" si="350"/>
        <v>7.5200534759358284E-2</v>
      </c>
    </row>
    <row r="648" spans="1:11" x14ac:dyDescent="0.25">
      <c r="A648" s="31" t="s">
        <v>10</v>
      </c>
      <c r="B648" s="32" t="s">
        <v>132</v>
      </c>
      <c r="C648" s="33">
        <f>C649</f>
        <v>1349233000</v>
      </c>
      <c r="D648" s="33">
        <f>D649</f>
        <v>1349233000</v>
      </c>
      <c r="E648" s="33">
        <f>E649</f>
        <v>1349233000</v>
      </c>
      <c r="F648" s="33">
        <f t="shared" ref="F648:H648" si="373">F649</f>
        <v>0</v>
      </c>
      <c r="G648" s="33">
        <f t="shared" si="373"/>
        <v>0</v>
      </c>
      <c r="H648" s="33">
        <f t="shared" si="373"/>
        <v>106754038</v>
      </c>
      <c r="I648" s="59">
        <f t="shared" ref="I648:I711" si="374">SUM(F648:H648)</f>
        <v>106754038</v>
      </c>
      <c r="J648" s="54">
        <f t="shared" ref="J648:J711" si="375">C648-I648</f>
        <v>1242478962</v>
      </c>
      <c r="K648" s="55">
        <f t="shared" ref="K648:K711" si="376">I648/C648</f>
        <v>7.9122018213310816E-2</v>
      </c>
    </row>
    <row r="649" spans="1:11" x14ac:dyDescent="0.25">
      <c r="A649" s="31">
        <v>512411</v>
      </c>
      <c r="B649" s="32" t="s">
        <v>133</v>
      </c>
      <c r="C649" s="33">
        <f>SUM(C650:C652)</f>
        <v>1349233000</v>
      </c>
      <c r="D649" s="33">
        <f>SUM(D650:D652)</f>
        <v>1349233000</v>
      </c>
      <c r="E649" s="33">
        <f>SUM(E650:E652)</f>
        <v>1349233000</v>
      </c>
      <c r="F649" s="33">
        <f t="shared" ref="F649:H649" si="377">SUM(F650:F652)</f>
        <v>0</v>
      </c>
      <c r="G649" s="33">
        <f t="shared" si="377"/>
        <v>0</v>
      </c>
      <c r="H649" s="33">
        <f t="shared" si="377"/>
        <v>106754038</v>
      </c>
      <c r="I649" s="59">
        <f t="shared" si="374"/>
        <v>106754038</v>
      </c>
      <c r="J649" s="54">
        <f t="shared" si="375"/>
        <v>1242478962</v>
      </c>
      <c r="K649" s="55">
        <f t="shared" si="376"/>
        <v>7.9122018213310816E-2</v>
      </c>
    </row>
    <row r="650" spans="1:11" x14ac:dyDescent="0.25">
      <c r="A650" s="31"/>
      <c r="B650" s="32" t="s">
        <v>368</v>
      </c>
      <c r="C650" s="33">
        <v>1156485000</v>
      </c>
      <c r="D650" s="33">
        <v>1156485000</v>
      </c>
      <c r="E650" s="33">
        <v>1156485000</v>
      </c>
      <c r="F650" s="1">
        <f>JAN!G650</f>
        <v>0</v>
      </c>
      <c r="G650" s="33">
        <v>0</v>
      </c>
      <c r="H650" s="33">
        <v>106754038</v>
      </c>
      <c r="I650" s="59">
        <f t="shared" si="374"/>
        <v>106754038</v>
      </c>
      <c r="J650" s="54">
        <f t="shared" si="375"/>
        <v>1049730962</v>
      </c>
      <c r="K650" s="55">
        <f t="shared" si="376"/>
        <v>9.2309055456836875E-2</v>
      </c>
    </row>
    <row r="651" spans="1:11" x14ac:dyDescent="0.25">
      <c r="A651" s="31"/>
      <c r="B651" s="32" t="s">
        <v>417</v>
      </c>
      <c r="C651" s="33">
        <v>96374000</v>
      </c>
      <c r="D651" s="33">
        <v>96374000</v>
      </c>
      <c r="E651" s="33">
        <v>96374000</v>
      </c>
      <c r="F651" s="1">
        <f>JAN!G651</f>
        <v>0</v>
      </c>
      <c r="G651" s="33">
        <v>0</v>
      </c>
      <c r="H651" s="33">
        <v>0</v>
      </c>
      <c r="I651" s="59">
        <f t="shared" si="374"/>
        <v>0</v>
      </c>
      <c r="J651" s="54">
        <f t="shared" si="375"/>
        <v>96374000</v>
      </c>
      <c r="K651" s="55">
        <f t="shared" si="376"/>
        <v>0</v>
      </c>
    </row>
    <row r="652" spans="1:11" x14ac:dyDescent="0.25">
      <c r="A652" s="31"/>
      <c r="B652" s="32" t="s">
        <v>449</v>
      </c>
      <c r="C652" s="33">
        <v>96374000</v>
      </c>
      <c r="D652" s="33">
        <v>96374000</v>
      </c>
      <c r="E652" s="33">
        <v>96374000</v>
      </c>
      <c r="F652" s="1">
        <f>JAN!G652</f>
        <v>0</v>
      </c>
      <c r="G652" s="33">
        <v>0</v>
      </c>
      <c r="H652" s="33">
        <v>0</v>
      </c>
      <c r="I652" s="59">
        <f t="shared" si="374"/>
        <v>0</v>
      </c>
      <c r="J652" s="54">
        <f t="shared" si="375"/>
        <v>96374000</v>
      </c>
      <c r="K652" s="55">
        <f t="shared" si="376"/>
        <v>0</v>
      </c>
    </row>
    <row r="653" spans="1:11" x14ac:dyDescent="0.25">
      <c r="A653" s="30" t="s">
        <v>170</v>
      </c>
      <c r="B653" s="32" t="s">
        <v>134</v>
      </c>
      <c r="C653" s="33">
        <f>C654+C673+C680+C685+C689+C695+C703+C709+C712+C716+C722+C725+C732</f>
        <v>1395964000</v>
      </c>
      <c r="D653" s="33">
        <f>D654+D673+D680+D685+D689+D695+D703+D709+D712+D716+D722+D725+D732</f>
        <v>1395964000</v>
      </c>
      <c r="E653" s="33">
        <f>E654+E673+E680+E685+E689+E695+E703+E709+E712+E716+E722+E725+E732</f>
        <v>1395964000</v>
      </c>
      <c r="F653" s="33">
        <f t="shared" ref="F653:H653" si="378">F654+F673+F680+F685+F689+F695+F703+F709+F712+F716+F722+F725+F732</f>
        <v>55429405</v>
      </c>
      <c r="G653" s="33">
        <f t="shared" si="378"/>
        <v>105196300</v>
      </c>
      <c r="H653" s="33">
        <f t="shared" si="378"/>
        <v>0</v>
      </c>
      <c r="I653" s="59">
        <f t="shared" si="374"/>
        <v>160625705</v>
      </c>
      <c r="J653" s="54">
        <f t="shared" si="375"/>
        <v>1235338295</v>
      </c>
      <c r="K653" s="55">
        <f t="shared" si="376"/>
        <v>0.11506436054224894</v>
      </c>
    </row>
    <row r="654" spans="1:11" x14ac:dyDescent="0.25">
      <c r="A654" s="31" t="s">
        <v>0</v>
      </c>
      <c r="B654" s="32" t="s">
        <v>135</v>
      </c>
      <c r="C654" s="33">
        <f>C655+C665+C667+C670</f>
        <v>254650000</v>
      </c>
      <c r="D654" s="33">
        <f>D655+D665+D667+D670</f>
        <v>254650000</v>
      </c>
      <c r="E654" s="33">
        <f>E655+E665+E667+E670</f>
        <v>254650000</v>
      </c>
      <c r="F654" s="33">
        <f t="shared" ref="F654:H654" si="379">F655+F665+F667+F670</f>
        <v>6983700</v>
      </c>
      <c r="G654" s="33">
        <f t="shared" si="379"/>
        <v>6373000</v>
      </c>
      <c r="H654" s="33">
        <f t="shared" si="379"/>
        <v>0</v>
      </c>
      <c r="I654" s="59">
        <f t="shared" si="374"/>
        <v>13356700</v>
      </c>
      <c r="J654" s="54">
        <f t="shared" si="375"/>
        <v>241293300</v>
      </c>
      <c r="K654" s="55">
        <f t="shared" si="376"/>
        <v>5.2451207539760458E-2</v>
      </c>
    </row>
    <row r="655" spans="1:11" x14ac:dyDescent="0.25">
      <c r="A655" s="31">
        <v>521111</v>
      </c>
      <c r="B655" s="32" t="s">
        <v>136</v>
      </c>
      <c r="C655" s="33">
        <f>SUM(C656:C664)</f>
        <v>206150000</v>
      </c>
      <c r="D655" s="33">
        <f>SUM(D656:D664)</f>
        <v>206150000</v>
      </c>
      <c r="E655" s="33">
        <f>SUM(E656:E664)</f>
        <v>206150000</v>
      </c>
      <c r="F655" s="33">
        <f t="shared" ref="F655:H655" si="380">SUM(F656:F664)</f>
        <v>3174700</v>
      </c>
      <c r="G655" s="33">
        <f t="shared" si="380"/>
        <v>5783000</v>
      </c>
      <c r="H655" s="33">
        <f t="shared" si="380"/>
        <v>0</v>
      </c>
      <c r="I655" s="59">
        <f t="shared" si="374"/>
        <v>8957700</v>
      </c>
      <c r="J655" s="54">
        <f t="shared" si="375"/>
        <v>197192300</v>
      </c>
      <c r="K655" s="55">
        <f t="shared" si="376"/>
        <v>4.345234052874121E-2</v>
      </c>
    </row>
    <row r="656" spans="1:11" x14ac:dyDescent="0.25">
      <c r="A656" s="31"/>
      <c r="B656" s="32" t="s">
        <v>369</v>
      </c>
      <c r="C656" s="33">
        <v>27600000</v>
      </c>
      <c r="D656" s="33">
        <v>27600000</v>
      </c>
      <c r="E656" s="33">
        <v>27600000</v>
      </c>
      <c r="F656" s="1">
        <f>JAN!G656</f>
        <v>2224700</v>
      </c>
      <c r="G656" s="33"/>
      <c r="H656" s="33">
        <v>0</v>
      </c>
      <c r="I656" s="59">
        <f t="shared" si="374"/>
        <v>2224700</v>
      </c>
      <c r="J656" s="54">
        <f t="shared" si="375"/>
        <v>25375300</v>
      </c>
      <c r="K656" s="55">
        <f t="shared" si="376"/>
        <v>8.0605072463768121E-2</v>
      </c>
    </row>
    <row r="657" spans="1:12" x14ac:dyDescent="0.25">
      <c r="A657" s="31"/>
      <c r="B657" s="32" t="s">
        <v>418</v>
      </c>
      <c r="C657" s="33">
        <v>45500000</v>
      </c>
      <c r="D657" s="33">
        <v>45500000</v>
      </c>
      <c r="E657" s="33">
        <v>45500000</v>
      </c>
      <c r="F657" s="1">
        <f>JAN!G657</f>
        <v>0</v>
      </c>
      <c r="G657" s="33">
        <v>0</v>
      </c>
      <c r="H657" s="33">
        <v>0</v>
      </c>
      <c r="I657" s="59">
        <f t="shared" si="374"/>
        <v>0</v>
      </c>
      <c r="J657" s="54">
        <f t="shared" si="375"/>
        <v>45500000</v>
      </c>
      <c r="K657" s="55">
        <f t="shared" si="376"/>
        <v>0</v>
      </c>
    </row>
    <row r="658" spans="1:12" x14ac:dyDescent="0.25">
      <c r="A658" s="31"/>
      <c r="B658" s="32" t="s">
        <v>450</v>
      </c>
      <c r="C658" s="33">
        <v>13000000</v>
      </c>
      <c r="D658" s="33">
        <v>13000000</v>
      </c>
      <c r="E658" s="33">
        <v>13000000</v>
      </c>
      <c r="F658" s="1">
        <f>JAN!G658</f>
        <v>0</v>
      </c>
      <c r="G658" s="33">
        <v>0</v>
      </c>
      <c r="H658" s="33">
        <v>0</v>
      </c>
      <c r="I658" s="59">
        <f t="shared" si="374"/>
        <v>0</v>
      </c>
      <c r="J658" s="54">
        <f t="shared" si="375"/>
        <v>13000000</v>
      </c>
      <c r="K658" s="55">
        <f t="shared" si="376"/>
        <v>0</v>
      </c>
    </row>
    <row r="659" spans="1:12" x14ac:dyDescent="0.25">
      <c r="A659" s="31"/>
      <c r="B659" s="32" t="s">
        <v>468</v>
      </c>
      <c r="C659" s="33">
        <v>32500000</v>
      </c>
      <c r="D659" s="33">
        <v>32500000</v>
      </c>
      <c r="E659" s="33">
        <v>32500000</v>
      </c>
      <c r="F659" s="1">
        <f>JAN!G659</f>
        <v>0</v>
      </c>
      <c r="G659" s="33">
        <v>0</v>
      </c>
      <c r="H659" s="33">
        <v>0</v>
      </c>
      <c r="I659" s="59">
        <f t="shared" si="374"/>
        <v>0</v>
      </c>
      <c r="J659" s="54">
        <f t="shared" si="375"/>
        <v>32500000</v>
      </c>
      <c r="K659" s="55">
        <f t="shared" si="376"/>
        <v>0</v>
      </c>
    </row>
    <row r="660" spans="1:12" x14ac:dyDescent="0.25">
      <c r="A660" s="31"/>
      <c r="B660" s="32" t="s">
        <v>482</v>
      </c>
      <c r="C660" s="33">
        <v>52000000</v>
      </c>
      <c r="D660" s="33">
        <v>52000000</v>
      </c>
      <c r="E660" s="33">
        <v>52000000</v>
      </c>
      <c r="F660" s="1">
        <f>JAN!G660</f>
        <v>0</v>
      </c>
      <c r="G660" s="33">
        <v>0</v>
      </c>
      <c r="H660" s="33">
        <v>0</v>
      </c>
      <c r="I660" s="59">
        <f t="shared" si="374"/>
        <v>0</v>
      </c>
      <c r="J660" s="54">
        <f t="shared" si="375"/>
        <v>52000000</v>
      </c>
      <c r="K660" s="55">
        <f t="shared" si="376"/>
        <v>0</v>
      </c>
    </row>
    <row r="661" spans="1:12" x14ac:dyDescent="0.25">
      <c r="A661" s="31"/>
      <c r="B661" s="32" t="s">
        <v>490</v>
      </c>
      <c r="C661" s="33">
        <v>1600000</v>
      </c>
      <c r="D661" s="33">
        <v>1600000</v>
      </c>
      <c r="E661" s="33">
        <v>1600000</v>
      </c>
      <c r="F661" s="1">
        <f>JAN!G661</f>
        <v>0</v>
      </c>
      <c r="G661" s="33">
        <v>138000</v>
      </c>
      <c r="H661" s="33">
        <v>0</v>
      </c>
      <c r="I661" s="59">
        <f t="shared" si="374"/>
        <v>138000</v>
      </c>
      <c r="J661" s="54">
        <f t="shared" si="375"/>
        <v>1462000</v>
      </c>
      <c r="K661" s="55">
        <f t="shared" si="376"/>
        <v>8.6249999999999993E-2</v>
      </c>
    </row>
    <row r="662" spans="1:12" x14ac:dyDescent="0.25">
      <c r="A662" s="31"/>
      <c r="B662" s="32" t="s">
        <v>495</v>
      </c>
      <c r="C662" s="33">
        <v>1100000</v>
      </c>
      <c r="D662" s="33">
        <v>1100000</v>
      </c>
      <c r="E662" s="33">
        <v>1100000</v>
      </c>
      <c r="F662" s="1">
        <f>JAN!G662</f>
        <v>0</v>
      </c>
      <c r="G662" s="33">
        <v>0</v>
      </c>
      <c r="H662" s="33">
        <v>0</v>
      </c>
      <c r="I662" s="59">
        <f t="shared" si="374"/>
        <v>0</v>
      </c>
      <c r="J662" s="54">
        <f t="shared" si="375"/>
        <v>1100000</v>
      </c>
      <c r="K662" s="55">
        <f t="shared" si="376"/>
        <v>0</v>
      </c>
    </row>
    <row r="663" spans="1:12" x14ac:dyDescent="0.25">
      <c r="A663" s="31"/>
      <c r="B663" s="32" t="s">
        <v>499</v>
      </c>
      <c r="C663" s="33">
        <v>30850000</v>
      </c>
      <c r="D663" s="33">
        <v>30850000</v>
      </c>
      <c r="E663" s="33">
        <v>30850000</v>
      </c>
      <c r="F663" s="1">
        <f>JAN!G663</f>
        <v>950000</v>
      </c>
      <c r="G663" s="33">
        <f>4500000+405000+620000+120000</f>
        <v>5645000</v>
      </c>
      <c r="H663" s="33">
        <v>0</v>
      </c>
      <c r="I663" s="59">
        <f t="shared" si="374"/>
        <v>6595000</v>
      </c>
      <c r="J663" s="54">
        <f t="shared" si="375"/>
        <v>24255000</v>
      </c>
      <c r="K663" s="55">
        <f t="shared" si="376"/>
        <v>0.21377633711507293</v>
      </c>
    </row>
    <row r="664" spans="1:12" x14ac:dyDescent="0.25">
      <c r="A664" s="31"/>
      <c r="B664" s="32" t="s">
        <v>503</v>
      </c>
      <c r="C664" s="33">
        <v>2000000</v>
      </c>
      <c r="D664" s="33">
        <v>2000000</v>
      </c>
      <c r="E664" s="33">
        <v>2000000</v>
      </c>
      <c r="F664" s="1">
        <f>JAN!G664</f>
        <v>0</v>
      </c>
      <c r="G664" s="33">
        <v>0</v>
      </c>
      <c r="H664" s="33">
        <v>0</v>
      </c>
      <c r="I664" s="59">
        <f t="shared" si="374"/>
        <v>0</v>
      </c>
      <c r="J664" s="54">
        <f t="shared" si="375"/>
        <v>2000000</v>
      </c>
      <c r="K664" s="55">
        <f t="shared" si="376"/>
        <v>0</v>
      </c>
    </row>
    <row r="665" spans="1:12" x14ac:dyDescent="0.25">
      <c r="A665" s="31">
        <v>521114</v>
      </c>
      <c r="B665" s="32" t="s">
        <v>137</v>
      </c>
      <c r="C665" s="33">
        <f>C666</f>
        <v>3000000</v>
      </c>
      <c r="D665" s="33">
        <f>D666</f>
        <v>3000000</v>
      </c>
      <c r="E665" s="33">
        <f>E666</f>
        <v>3000000</v>
      </c>
      <c r="F665" s="33">
        <f t="shared" ref="F665:H665" si="381">F666</f>
        <v>162000</v>
      </c>
      <c r="G665" s="33">
        <f t="shared" si="381"/>
        <v>590000</v>
      </c>
      <c r="H665" s="33">
        <f t="shared" si="381"/>
        <v>0</v>
      </c>
      <c r="I665" s="59">
        <f t="shared" si="374"/>
        <v>752000</v>
      </c>
      <c r="J665" s="54">
        <f t="shared" si="375"/>
        <v>2248000</v>
      </c>
      <c r="K665" s="55">
        <f t="shared" si="376"/>
        <v>0.25066666666666665</v>
      </c>
    </row>
    <row r="666" spans="1:12" x14ac:dyDescent="0.25">
      <c r="A666" s="31"/>
      <c r="B666" s="32" t="s">
        <v>370</v>
      </c>
      <c r="C666" s="33">
        <v>3000000</v>
      </c>
      <c r="D666" s="33">
        <v>3000000</v>
      </c>
      <c r="E666" s="33">
        <v>3000000</v>
      </c>
      <c r="F666" s="1">
        <f>JAN!G666</f>
        <v>162000</v>
      </c>
      <c r="G666" s="33">
        <v>590000</v>
      </c>
      <c r="H666" s="33">
        <v>0</v>
      </c>
      <c r="I666" s="59">
        <f t="shared" si="374"/>
        <v>752000</v>
      </c>
      <c r="J666" s="54">
        <f t="shared" si="375"/>
        <v>2248000</v>
      </c>
      <c r="K666" s="55">
        <f t="shared" si="376"/>
        <v>0.25066666666666665</v>
      </c>
    </row>
    <row r="667" spans="1:12" x14ac:dyDescent="0.25">
      <c r="A667" s="31">
        <v>521131</v>
      </c>
      <c r="B667" s="32" t="s">
        <v>268</v>
      </c>
      <c r="C667" s="33">
        <f>SUM(C668:C669)</f>
        <v>8000000</v>
      </c>
      <c r="D667" s="33">
        <f>SUM(D668:D669)</f>
        <v>8000000</v>
      </c>
      <c r="E667" s="33">
        <f>SUM(E668:E669)</f>
        <v>8000000</v>
      </c>
      <c r="F667" s="1">
        <f>JAN!G667</f>
        <v>0</v>
      </c>
      <c r="G667" s="33">
        <f>SUM(G668:G669)</f>
        <v>0</v>
      </c>
      <c r="H667" s="33">
        <f>SUM(H668:H669)</f>
        <v>0</v>
      </c>
      <c r="I667" s="59">
        <f t="shared" si="374"/>
        <v>0</v>
      </c>
      <c r="J667" s="54">
        <f t="shared" si="375"/>
        <v>8000000</v>
      </c>
      <c r="K667" s="55">
        <f t="shared" si="376"/>
        <v>0</v>
      </c>
      <c r="L667" s="3"/>
    </row>
    <row r="668" spans="1:12" s="7" customFormat="1" x14ac:dyDescent="0.25">
      <c r="A668" s="31"/>
      <c r="B668" s="9" t="s">
        <v>371</v>
      </c>
      <c r="C668" s="33">
        <v>3000000</v>
      </c>
      <c r="D668" s="33">
        <v>3000000</v>
      </c>
      <c r="E668" s="33">
        <v>3000000</v>
      </c>
      <c r="F668" s="1">
        <f>JAN!G668</f>
        <v>0</v>
      </c>
      <c r="G668" s="33">
        <v>0</v>
      </c>
      <c r="H668" s="33">
        <v>0</v>
      </c>
      <c r="I668" s="59">
        <f t="shared" si="374"/>
        <v>0</v>
      </c>
      <c r="J668" s="54">
        <f t="shared" si="375"/>
        <v>3000000</v>
      </c>
      <c r="K668" s="55">
        <f t="shared" si="376"/>
        <v>0</v>
      </c>
    </row>
    <row r="669" spans="1:12" x14ac:dyDescent="0.25">
      <c r="A669" s="31"/>
      <c r="B669" s="32" t="s">
        <v>419</v>
      </c>
      <c r="C669" s="33">
        <v>5000000</v>
      </c>
      <c r="D669" s="33">
        <v>5000000</v>
      </c>
      <c r="E669" s="33">
        <v>5000000</v>
      </c>
      <c r="F669" s="1">
        <f>JAN!G669</f>
        <v>0</v>
      </c>
      <c r="G669" s="33">
        <v>0</v>
      </c>
      <c r="H669" s="33">
        <v>0</v>
      </c>
      <c r="I669" s="59">
        <f t="shared" si="374"/>
        <v>0</v>
      </c>
      <c r="J669" s="54">
        <f t="shared" si="375"/>
        <v>5000000</v>
      </c>
      <c r="K669" s="55">
        <f t="shared" si="376"/>
        <v>0</v>
      </c>
      <c r="L669" s="3"/>
    </row>
    <row r="670" spans="1:12" x14ac:dyDescent="0.25">
      <c r="A670" s="31">
        <v>521811</v>
      </c>
      <c r="B670" s="32" t="s">
        <v>138</v>
      </c>
      <c r="C670" s="33">
        <f>SUM(C671:C672)</f>
        <v>37500000</v>
      </c>
      <c r="D670" s="33">
        <f>SUM(D671:D672)</f>
        <v>37500000</v>
      </c>
      <c r="E670" s="33">
        <f>SUM(E671:E672)</f>
        <v>37500000</v>
      </c>
      <c r="F670" s="33">
        <f t="shared" ref="F670:H670" si="382">SUM(F671:F672)</f>
        <v>3647000</v>
      </c>
      <c r="G670" s="33">
        <f t="shared" si="382"/>
        <v>0</v>
      </c>
      <c r="H670" s="33">
        <f t="shared" si="382"/>
        <v>0</v>
      </c>
      <c r="I670" s="59">
        <f t="shared" si="374"/>
        <v>3647000</v>
      </c>
      <c r="J670" s="54">
        <f t="shared" si="375"/>
        <v>33853000</v>
      </c>
      <c r="K670" s="55">
        <f t="shared" si="376"/>
        <v>9.7253333333333331E-2</v>
      </c>
    </row>
    <row r="671" spans="1:12" x14ac:dyDescent="0.25">
      <c r="A671" s="31"/>
      <c r="B671" s="32" t="s">
        <v>372</v>
      </c>
      <c r="C671" s="33">
        <v>35000000</v>
      </c>
      <c r="D671" s="33">
        <v>35000000</v>
      </c>
      <c r="E671" s="33">
        <v>35000000</v>
      </c>
      <c r="F671" s="1">
        <f>JAN!G671</f>
        <v>3647000</v>
      </c>
      <c r="G671" s="33"/>
      <c r="H671" s="33">
        <v>0</v>
      </c>
      <c r="I671" s="59">
        <f t="shared" si="374"/>
        <v>3647000</v>
      </c>
      <c r="J671" s="54">
        <f t="shared" si="375"/>
        <v>31353000</v>
      </c>
      <c r="K671" s="55">
        <f t="shared" si="376"/>
        <v>0.1042</v>
      </c>
    </row>
    <row r="672" spans="1:12" x14ac:dyDescent="0.25">
      <c r="A672" s="31"/>
      <c r="B672" s="32" t="s">
        <v>420</v>
      </c>
      <c r="C672" s="33">
        <v>2500000</v>
      </c>
      <c r="D672" s="33">
        <v>2500000</v>
      </c>
      <c r="E672" s="33">
        <v>2500000</v>
      </c>
      <c r="F672" s="1">
        <f>JAN!G672</f>
        <v>0</v>
      </c>
      <c r="G672" s="33">
        <v>0</v>
      </c>
      <c r="H672" s="33">
        <v>0</v>
      </c>
      <c r="I672" s="59">
        <f t="shared" si="374"/>
        <v>0</v>
      </c>
      <c r="J672" s="54">
        <f t="shared" si="375"/>
        <v>2500000</v>
      </c>
      <c r="K672" s="55">
        <f t="shared" si="376"/>
        <v>0</v>
      </c>
    </row>
    <row r="673" spans="1:12" x14ac:dyDescent="0.25">
      <c r="A673" s="31" t="s">
        <v>11</v>
      </c>
      <c r="B673" s="32" t="s">
        <v>139</v>
      </c>
      <c r="C673" s="33">
        <f>C674+C676+C678</f>
        <v>271200000</v>
      </c>
      <c r="D673" s="33">
        <f>D674+D676+D678</f>
        <v>271200000</v>
      </c>
      <c r="E673" s="33">
        <f>E674+E676+E678</f>
        <v>271200000</v>
      </c>
      <c r="F673" s="33">
        <f t="shared" ref="F673:H673" si="383">F674+F676+F678</f>
        <v>20162342</v>
      </c>
      <c r="G673" s="33">
        <f t="shared" si="383"/>
        <v>219000</v>
      </c>
      <c r="H673" s="33">
        <f t="shared" si="383"/>
        <v>0</v>
      </c>
      <c r="I673" s="59">
        <f t="shared" si="374"/>
        <v>20381342</v>
      </c>
      <c r="J673" s="54">
        <f t="shared" si="375"/>
        <v>250818658</v>
      </c>
      <c r="K673" s="55">
        <f t="shared" si="376"/>
        <v>7.5152441002949849E-2</v>
      </c>
    </row>
    <row r="674" spans="1:12" x14ac:dyDescent="0.25">
      <c r="A674" s="31">
        <v>522111</v>
      </c>
      <c r="B674" s="32" t="s">
        <v>140</v>
      </c>
      <c r="C674" s="33">
        <f>C675</f>
        <v>264000000</v>
      </c>
      <c r="D674" s="33">
        <f>D675</f>
        <v>264000000</v>
      </c>
      <c r="E674" s="33">
        <f>E675</f>
        <v>264000000</v>
      </c>
      <c r="F674" s="33">
        <f t="shared" ref="F674:H674" si="384">F675</f>
        <v>20162342</v>
      </c>
      <c r="G674" s="33">
        <f t="shared" si="384"/>
        <v>0</v>
      </c>
      <c r="H674" s="33">
        <f t="shared" si="384"/>
        <v>0</v>
      </c>
      <c r="I674" s="59">
        <f t="shared" si="374"/>
        <v>20162342</v>
      </c>
      <c r="J674" s="54">
        <f t="shared" si="375"/>
        <v>243837658</v>
      </c>
      <c r="K674" s="55">
        <f t="shared" si="376"/>
        <v>7.6372507575757573E-2</v>
      </c>
    </row>
    <row r="675" spans="1:12" x14ac:dyDescent="0.25">
      <c r="A675" s="31"/>
      <c r="B675" s="32" t="s">
        <v>373</v>
      </c>
      <c r="C675" s="33">
        <v>264000000</v>
      </c>
      <c r="D675" s="33">
        <v>264000000</v>
      </c>
      <c r="E675" s="33">
        <v>264000000</v>
      </c>
      <c r="F675" s="1">
        <f>JAN!G675</f>
        <v>20162342</v>
      </c>
      <c r="G675" s="33"/>
      <c r="H675" s="33">
        <v>0</v>
      </c>
      <c r="I675" s="59">
        <f t="shared" si="374"/>
        <v>20162342</v>
      </c>
      <c r="J675" s="54">
        <f t="shared" si="375"/>
        <v>243837658</v>
      </c>
      <c r="K675" s="55">
        <f t="shared" si="376"/>
        <v>7.6372507575757573E-2</v>
      </c>
    </row>
    <row r="676" spans="1:12" x14ac:dyDescent="0.25">
      <c r="A676" s="31">
        <v>522112</v>
      </c>
      <c r="B676" s="32" t="s">
        <v>141</v>
      </c>
      <c r="C676" s="33">
        <f>C677</f>
        <v>4800000</v>
      </c>
      <c r="D676" s="33">
        <f>D677</f>
        <v>4800000</v>
      </c>
      <c r="E676" s="33">
        <f>E677</f>
        <v>4800000</v>
      </c>
      <c r="F676" s="33">
        <f t="shared" ref="F676:H676" si="385">F677</f>
        <v>0</v>
      </c>
      <c r="G676" s="33">
        <f t="shared" si="385"/>
        <v>219000</v>
      </c>
      <c r="H676" s="33">
        <f t="shared" si="385"/>
        <v>0</v>
      </c>
      <c r="I676" s="59">
        <f t="shared" si="374"/>
        <v>219000</v>
      </c>
      <c r="J676" s="54">
        <f t="shared" si="375"/>
        <v>4581000</v>
      </c>
      <c r="K676" s="55">
        <f t="shared" si="376"/>
        <v>4.5624999999999999E-2</v>
      </c>
    </row>
    <row r="677" spans="1:12" x14ac:dyDescent="0.25">
      <c r="A677" s="31"/>
      <c r="B677" s="32" t="s">
        <v>374</v>
      </c>
      <c r="C677" s="33">
        <v>4800000</v>
      </c>
      <c r="D677" s="33">
        <v>4800000</v>
      </c>
      <c r="E677" s="33">
        <v>4800000</v>
      </c>
      <c r="F677" s="1">
        <f>JAN!G677</f>
        <v>0</v>
      </c>
      <c r="G677" s="33">
        <f>219000</f>
        <v>219000</v>
      </c>
      <c r="H677" s="33">
        <v>0</v>
      </c>
      <c r="I677" s="59">
        <f t="shared" si="374"/>
        <v>219000</v>
      </c>
      <c r="J677" s="54">
        <f t="shared" si="375"/>
        <v>4581000</v>
      </c>
      <c r="K677" s="55">
        <f t="shared" si="376"/>
        <v>4.5624999999999999E-2</v>
      </c>
    </row>
    <row r="678" spans="1:12" x14ac:dyDescent="0.25">
      <c r="A678" s="31">
        <v>522113</v>
      </c>
      <c r="B678" s="32" t="s">
        <v>142</v>
      </c>
      <c r="C678" s="33">
        <f>C679</f>
        <v>2400000</v>
      </c>
      <c r="D678" s="33">
        <f>D679</f>
        <v>2400000</v>
      </c>
      <c r="E678" s="33">
        <f>E679</f>
        <v>2400000</v>
      </c>
      <c r="F678" s="33">
        <f t="shared" ref="F678:H678" si="386">F679</f>
        <v>0</v>
      </c>
      <c r="G678" s="33">
        <f t="shared" si="386"/>
        <v>0</v>
      </c>
      <c r="H678" s="33">
        <f t="shared" si="386"/>
        <v>0</v>
      </c>
      <c r="I678" s="59">
        <f t="shared" si="374"/>
        <v>0</v>
      </c>
      <c r="J678" s="54">
        <f t="shared" si="375"/>
        <v>2400000</v>
      </c>
      <c r="K678" s="55">
        <f t="shared" si="376"/>
        <v>0</v>
      </c>
    </row>
    <row r="679" spans="1:12" x14ac:dyDescent="0.25">
      <c r="A679" s="31"/>
      <c r="B679" s="32" t="s">
        <v>375</v>
      </c>
      <c r="C679" s="33">
        <v>2400000</v>
      </c>
      <c r="D679" s="33">
        <v>2400000</v>
      </c>
      <c r="E679" s="33">
        <v>2400000</v>
      </c>
      <c r="F679" s="1">
        <f>JAN!G679</f>
        <v>0</v>
      </c>
      <c r="G679" s="33">
        <v>0</v>
      </c>
      <c r="H679" s="33">
        <v>0</v>
      </c>
      <c r="I679" s="59">
        <f t="shared" si="374"/>
        <v>0</v>
      </c>
      <c r="J679" s="54">
        <f t="shared" si="375"/>
        <v>2400000</v>
      </c>
      <c r="K679" s="55">
        <f t="shared" si="376"/>
        <v>0</v>
      </c>
    </row>
    <row r="680" spans="1:12" x14ac:dyDescent="0.25">
      <c r="A680" s="31" t="s">
        <v>10</v>
      </c>
      <c r="B680" s="32" t="s">
        <v>143</v>
      </c>
      <c r="C680" s="33">
        <f>C681</f>
        <v>145300000</v>
      </c>
      <c r="D680" s="33">
        <f>D681</f>
        <v>145300000</v>
      </c>
      <c r="E680" s="33">
        <f>E681</f>
        <v>145300000</v>
      </c>
      <c r="F680" s="33">
        <f t="shared" ref="F680:H680" si="387">F681</f>
        <v>0</v>
      </c>
      <c r="G680" s="33">
        <f t="shared" si="387"/>
        <v>48950000</v>
      </c>
      <c r="H680" s="33">
        <f t="shared" si="387"/>
        <v>0</v>
      </c>
      <c r="I680" s="59">
        <f t="shared" si="374"/>
        <v>48950000</v>
      </c>
      <c r="J680" s="54">
        <f t="shared" si="375"/>
        <v>96350000</v>
      </c>
      <c r="K680" s="55">
        <f t="shared" si="376"/>
        <v>0.33688919476944251</v>
      </c>
    </row>
    <row r="681" spans="1:12" x14ac:dyDescent="0.25">
      <c r="A681" s="31">
        <v>523111</v>
      </c>
      <c r="B681" s="32" t="s">
        <v>144</v>
      </c>
      <c r="C681" s="33">
        <f>SUM(C682:C684)</f>
        <v>145300000</v>
      </c>
      <c r="D681" s="33">
        <f>SUM(D682:D684)</f>
        <v>145300000</v>
      </c>
      <c r="E681" s="33">
        <f>SUM(E682:E684)</f>
        <v>145300000</v>
      </c>
      <c r="F681" s="33">
        <f t="shared" ref="F681:H681" si="388">SUM(F682:F684)</f>
        <v>0</v>
      </c>
      <c r="G681" s="33">
        <f t="shared" si="388"/>
        <v>48950000</v>
      </c>
      <c r="H681" s="33">
        <f t="shared" si="388"/>
        <v>0</v>
      </c>
      <c r="I681" s="59">
        <f t="shared" si="374"/>
        <v>48950000</v>
      </c>
      <c r="J681" s="54">
        <f t="shared" si="375"/>
        <v>96350000</v>
      </c>
      <c r="K681" s="55">
        <f t="shared" si="376"/>
        <v>0.33688919476944251</v>
      </c>
    </row>
    <row r="682" spans="1:12" x14ac:dyDescent="0.25">
      <c r="A682" s="31"/>
      <c r="B682" s="32" t="s">
        <v>376</v>
      </c>
      <c r="C682" s="33">
        <v>88900000</v>
      </c>
      <c r="D682" s="33">
        <v>88900000</v>
      </c>
      <c r="E682" s="33">
        <v>88900000</v>
      </c>
      <c r="F682" s="1">
        <f>JAN!G682</f>
        <v>0</v>
      </c>
      <c r="G682" s="33">
        <f>38400000+9750000+800000</f>
        <v>48950000</v>
      </c>
      <c r="H682" s="33">
        <v>0</v>
      </c>
      <c r="I682" s="59">
        <f t="shared" si="374"/>
        <v>48950000</v>
      </c>
      <c r="J682" s="54">
        <f t="shared" si="375"/>
        <v>39950000</v>
      </c>
      <c r="K682" s="55">
        <f t="shared" si="376"/>
        <v>0.5506186726659168</v>
      </c>
    </row>
    <row r="683" spans="1:12" s="7" customFormat="1" x14ac:dyDescent="0.25">
      <c r="A683" s="31"/>
      <c r="B683" s="32" t="s">
        <v>421</v>
      </c>
      <c r="C683" s="33">
        <v>27000000</v>
      </c>
      <c r="D683" s="33">
        <v>27000000</v>
      </c>
      <c r="E683" s="33">
        <v>27000000</v>
      </c>
      <c r="F683" s="1">
        <f>JAN!G683</f>
        <v>0</v>
      </c>
      <c r="G683" s="33">
        <v>0</v>
      </c>
      <c r="H683" s="33">
        <v>0</v>
      </c>
      <c r="I683" s="59">
        <f t="shared" si="374"/>
        <v>0</v>
      </c>
      <c r="J683" s="54">
        <f t="shared" si="375"/>
        <v>27000000</v>
      </c>
      <c r="K683" s="55">
        <f t="shared" si="376"/>
        <v>0</v>
      </c>
      <c r="L683" s="16"/>
    </row>
    <row r="684" spans="1:12" x14ac:dyDescent="0.25">
      <c r="A684" s="31"/>
      <c r="B684" s="32" t="s">
        <v>451</v>
      </c>
      <c r="C684" s="33">
        <v>29400000</v>
      </c>
      <c r="D684" s="33">
        <v>29400000</v>
      </c>
      <c r="E684" s="33">
        <v>29400000</v>
      </c>
      <c r="F684" s="1">
        <f>JAN!G684</f>
        <v>0</v>
      </c>
      <c r="G684" s="33">
        <v>0</v>
      </c>
      <c r="H684" s="33">
        <v>0</v>
      </c>
      <c r="I684" s="59">
        <f t="shared" si="374"/>
        <v>0</v>
      </c>
      <c r="J684" s="54">
        <f t="shared" si="375"/>
        <v>29400000</v>
      </c>
      <c r="K684" s="55">
        <f t="shared" si="376"/>
        <v>0</v>
      </c>
    </row>
    <row r="685" spans="1:12" x14ac:dyDescent="0.25">
      <c r="A685" s="31" t="s">
        <v>269</v>
      </c>
      <c r="B685" s="32" t="s">
        <v>145</v>
      </c>
      <c r="C685" s="33">
        <f>C686</f>
        <v>146520000</v>
      </c>
      <c r="D685" s="33">
        <f>D686</f>
        <v>146520000</v>
      </c>
      <c r="E685" s="33">
        <f>E686</f>
        <v>146520000</v>
      </c>
      <c r="F685" s="33">
        <f t="shared" ref="F685:G685" si="389">F686</f>
        <v>10573363</v>
      </c>
      <c r="G685" s="33">
        <f t="shared" si="389"/>
        <v>1918000</v>
      </c>
      <c r="H685" s="33">
        <f>H686</f>
        <v>0</v>
      </c>
      <c r="I685" s="59">
        <f t="shared" si="374"/>
        <v>12491363</v>
      </c>
      <c r="J685" s="54">
        <f t="shared" si="375"/>
        <v>134028637</v>
      </c>
      <c r="K685" s="55">
        <f t="shared" si="376"/>
        <v>8.5253637728637727E-2</v>
      </c>
    </row>
    <row r="686" spans="1:12" x14ac:dyDescent="0.25">
      <c r="A686" s="31">
        <v>523121</v>
      </c>
      <c r="B686" s="32" t="s">
        <v>146</v>
      </c>
      <c r="C686" s="33">
        <f>SUM(C687:C688)</f>
        <v>146520000</v>
      </c>
      <c r="D686" s="33">
        <f>SUM(D687:D688)</f>
        <v>146520000</v>
      </c>
      <c r="E686" s="33">
        <f>SUM(E687:E688)</f>
        <v>146520000</v>
      </c>
      <c r="F686" s="33">
        <f t="shared" ref="F686:G686" si="390">SUM(F687:F688)</f>
        <v>10573363</v>
      </c>
      <c r="G686" s="33">
        <f t="shared" si="390"/>
        <v>1918000</v>
      </c>
      <c r="H686" s="33">
        <f>SUM(H687:H688)</f>
        <v>0</v>
      </c>
      <c r="I686" s="59">
        <f t="shared" si="374"/>
        <v>12491363</v>
      </c>
      <c r="J686" s="54">
        <f t="shared" si="375"/>
        <v>134028637</v>
      </c>
      <c r="K686" s="55">
        <f t="shared" si="376"/>
        <v>8.5253637728637727E-2</v>
      </c>
    </row>
    <row r="687" spans="1:12" x14ac:dyDescent="0.25">
      <c r="A687" s="31"/>
      <c r="B687" s="32" t="s">
        <v>377</v>
      </c>
      <c r="C687" s="33">
        <v>15720000</v>
      </c>
      <c r="D687" s="33">
        <v>15720000</v>
      </c>
      <c r="E687" s="33">
        <v>15720000</v>
      </c>
      <c r="F687" s="1">
        <f>JAN!G687</f>
        <v>420000</v>
      </c>
      <c r="G687" s="33"/>
      <c r="H687" s="33">
        <v>0</v>
      </c>
      <c r="I687" s="59">
        <f t="shared" si="374"/>
        <v>420000</v>
      </c>
      <c r="J687" s="54">
        <f t="shared" si="375"/>
        <v>15300000</v>
      </c>
      <c r="K687" s="55">
        <f t="shared" si="376"/>
        <v>2.6717557251908396E-2</v>
      </c>
    </row>
    <row r="688" spans="1:12" x14ac:dyDescent="0.25">
      <c r="A688" s="31"/>
      <c r="B688" s="32" t="s">
        <v>422</v>
      </c>
      <c r="C688" s="33">
        <v>130800000</v>
      </c>
      <c r="D688" s="33">
        <v>130800000</v>
      </c>
      <c r="E688" s="33">
        <v>130800000</v>
      </c>
      <c r="F688" s="1">
        <f>JAN!G688</f>
        <v>10153363</v>
      </c>
      <c r="G688" s="33">
        <v>1918000</v>
      </c>
      <c r="H688" s="33">
        <v>0</v>
      </c>
      <c r="I688" s="59">
        <f t="shared" si="374"/>
        <v>12071363</v>
      </c>
      <c r="J688" s="54">
        <f t="shared" si="375"/>
        <v>118728637</v>
      </c>
      <c r="K688" s="55">
        <f t="shared" si="376"/>
        <v>9.2288707951070331E-2</v>
      </c>
    </row>
    <row r="689" spans="1:11" x14ac:dyDescent="0.25">
      <c r="A689" s="31" t="s">
        <v>270</v>
      </c>
      <c r="B689" s="32" t="s">
        <v>147</v>
      </c>
      <c r="C689" s="33">
        <f>C690</f>
        <v>42005000</v>
      </c>
      <c r="D689" s="33">
        <f>D690</f>
        <v>42005000</v>
      </c>
      <c r="E689" s="33">
        <f>E690</f>
        <v>42005000</v>
      </c>
      <c r="F689" s="33">
        <f t="shared" ref="F689:H689" si="391">F690</f>
        <v>1584000</v>
      </c>
      <c r="G689" s="33">
        <f t="shared" si="391"/>
        <v>3500000</v>
      </c>
      <c r="H689" s="33">
        <f t="shared" si="391"/>
        <v>0</v>
      </c>
      <c r="I689" s="59">
        <f t="shared" si="374"/>
        <v>5084000</v>
      </c>
      <c r="J689" s="54">
        <f t="shared" si="375"/>
        <v>36921000</v>
      </c>
      <c r="K689" s="55">
        <f t="shared" si="376"/>
        <v>0.12103321033210332</v>
      </c>
    </row>
    <row r="690" spans="1:11" x14ac:dyDescent="0.25">
      <c r="A690" s="31">
        <v>523121</v>
      </c>
      <c r="B690" s="32" t="s">
        <v>146</v>
      </c>
      <c r="C690" s="33">
        <f>SUM(C691:C694)</f>
        <v>42005000</v>
      </c>
      <c r="D690" s="33">
        <f>SUM(D691:D694)</f>
        <v>42005000</v>
      </c>
      <c r="E690" s="33">
        <f>SUM(E691:E694)</f>
        <v>42005000</v>
      </c>
      <c r="F690" s="33">
        <f t="shared" ref="F690:H690" si="392">SUM(F691:F694)</f>
        <v>1584000</v>
      </c>
      <c r="G690" s="33">
        <f t="shared" si="392"/>
        <v>3500000</v>
      </c>
      <c r="H690" s="33">
        <f t="shared" si="392"/>
        <v>0</v>
      </c>
      <c r="I690" s="59">
        <f t="shared" si="374"/>
        <v>5084000</v>
      </c>
      <c r="J690" s="54">
        <f t="shared" si="375"/>
        <v>36921000</v>
      </c>
      <c r="K690" s="55">
        <f t="shared" si="376"/>
        <v>0.12103321033210332</v>
      </c>
    </row>
    <row r="691" spans="1:11" x14ac:dyDescent="0.25">
      <c r="A691" s="31"/>
      <c r="B691" s="32" t="s">
        <v>378</v>
      </c>
      <c r="C691" s="33">
        <v>3280000</v>
      </c>
      <c r="D691" s="33">
        <v>3280000</v>
      </c>
      <c r="E691" s="33">
        <v>3280000</v>
      </c>
      <c r="F691" s="1">
        <f>JAN!G691</f>
        <v>0</v>
      </c>
      <c r="G691" s="33">
        <v>0</v>
      </c>
      <c r="H691" s="33">
        <v>0</v>
      </c>
      <c r="I691" s="59">
        <f t="shared" si="374"/>
        <v>0</v>
      </c>
      <c r="J691" s="54">
        <f t="shared" si="375"/>
        <v>3280000</v>
      </c>
      <c r="K691" s="55">
        <f t="shared" si="376"/>
        <v>0</v>
      </c>
    </row>
    <row r="692" spans="1:11" x14ac:dyDescent="0.25">
      <c r="A692" s="31"/>
      <c r="B692" s="32" t="s">
        <v>423</v>
      </c>
      <c r="C692" s="33">
        <v>22050000</v>
      </c>
      <c r="D692" s="33">
        <v>22050000</v>
      </c>
      <c r="E692" s="33">
        <v>22050000</v>
      </c>
      <c r="F692" s="1">
        <f>JAN!G692</f>
        <v>0</v>
      </c>
      <c r="G692" s="33">
        <v>3500000</v>
      </c>
      <c r="H692" s="33">
        <v>0</v>
      </c>
      <c r="I692" s="59">
        <f t="shared" si="374"/>
        <v>3500000</v>
      </c>
      <c r="J692" s="54">
        <f t="shared" si="375"/>
        <v>18550000</v>
      </c>
      <c r="K692" s="55">
        <f t="shared" si="376"/>
        <v>0.15873015873015872</v>
      </c>
    </row>
    <row r="693" spans="1:11" x14ac:dyDescent="0.25">
      <c r="A693" s="31"/>
      <c r="B693" s="32" t="s">
        <v>452</v>
      </c>
      <c r="C693" s="33">
        <v>4675000</v>
      </c>
      <c r="D693" s="33">
        <v>4675000</v>
      </c>
      <c r="E693" s="33">
        <v>4675000</v>
      </c>
      <c r="F693" s="1">
        <f>JAN!G693</f>
        <v>0</v>
      </c>
      <c r="G693" s="33">
        <v>0</v>
      </c>
      <c r="H693" s="33">
        <v>0</v>
      </c>
      <c r="I693" s="59">
        <f t="shared" si="374"/>
        <v>0</v>
      </c>
      <c r="J693" s="54">
        <f t="shared" si="375"/>
        <v>4675000</v>
      </c>
      <c r="K693" s="55">
        <f t="shared" si="376"/>
        <v>0</v>
      </c>
    </row>
    <row r="694" spans="1:11" x14ac:dyDescent="0.25">
      <c r="A694" s="31"/>
      <c r="B694" s="32" t="s">
        <v>469</v>
      </c>
      <c r="C694" s="33">
        <v>12000000</v>
      </c>
      <c r="D694" s="33">
        <v>12000000</v>
      </c>
      <c r="E694" s="33">
        <v>12000000</v>
      </c>
      <c r="F694" s="1">
        <f>JAN!G694</f>
        <v>1584000</v>
      </c>
      <c r="G694" s="33"/>
      <c r="H694" s="33">
        <v>0</v>
      </c>
      <c r="I694" s="59">
        <f t="shared" si="374"/>
        <v>1584000</v>
      </c>
      <c r="J694" s="54">
        <f t="shared" si="375"/>
        <v>10416000</v>
      </c>
      <c r="K694" s="55">
        <f t="shared" si="376"/>
        <v>0.13200000000000001</v>
      </c>
    </row>
    <row r="695" spans="1:11" x14ac:dyDescent="0.25">
      <c r="A695" s="31" t="s">
        <v>271</v>
      </c>
      <c r="B695" s="32" t="s">
        <v>148</v>
      </c>
      <c r="C695" s="33">
        <f>C696+C698+C700</f>
        <v>35359000</v>
      </c>
      <c r="D695" s="33">
        <f>D696+D698+D700</f>
        <v>35359000</v>
      </c>
      <c r="E695" s="33">
        <f>E696+E698+E700</f>
        <v>35359000</v>
      </c>
      <c r="F695" s="33">
        <f t="shared" ref="F695:H695" si="393">F696+F698+F700</f>
        <v>16126000</v>
      </c>
      <c r="G695" s="33">
        <f t="shared" si="393"/>
        <v>0</v>
      </c>
      <c r="H695" s="33">
        <f t="shared" si="393"/>
        <v>0</v>
      </c>
      <c r="I695" s="59">
        <f t="shared" si="374"/>
        <v>16126000</v>
      </c>
      <c r="J695" s="54">
        <f t="shared" si="375"/>
        <v>19233000</v>
      </c>
      <c r="K695" s="55">
        <f t="shared" si="376"/>
        <v>0.45606493396306458</v>
      </c>
    </row>
    <row r="696" spans="1:11" x14ac:dyDescent="0.25">
      <c r="A696" s="31">
        <v>523123</v>
      </c>
      <c r="B696" s="32" t="s">
        <v>149</v>
      </c>
      <c r="C696" s="33">
        <f>C697</f>
        <v>10000000</v>
      </c>
      <c r="D696" s="33">
        <f>D697</f>
        <v>10000000</v>
      </c>
      <c r="E696" s="33">
        <f>E697</f>
        <v>10000000</v>
      </c>
      <c r="F696" s="33">
        <f t="shared" ref="F696:H696" si="394">F697</f>
        <v>1900000</v>
      </c>
      <c r="G696" s="33">
        <f t="shared" si="394"/>
        <v>0</v>
      </c>
      <c r="H696" s="33">
        <f t="shared" si="394"/>
        <v>0</v>
      </c>
      <c r="I696" s="59">
        <f t="shared" si="374"/>
        <v>1900000</v>
      </c>
      <c r="J696" s="54">
        <f t="shared" si="375"/>
        <v>8100000</v>
      </c>
      <c r="K696" s="55">
        <f t="shared" si="376"/>
        <v>0.19</v>
      </c>
    </row>
    <row r="697" spans="1:11" x14ac:dyDescent="0.25">
      <c r="A697" s="31"/>
      <c r="B697" s="32" t="s">
        <v>379</v>
      </c>
      <c r="C697" s="33">
        <v>10000000</v>
      </c>
      <c r="D697" s="33">
        <v>10000000</v>
      </c>
      <c r="E697" s="33">
        <v>10000000</v>
      </c>
      <c r="F697" s="1">
        <f>JAN!G697</f>
        <v>1900000</v>
      </c>
      <c r="G697" s="33"/>
      <c r="H697" s="33">
        <v>0</v>
      </c>
      <c r="I697" s="59">
        <f t="shared" si="374"/>
        <v>1900000</v>
      </c>
      <c r="J697" s="54">
        <f t="shared" si="375"/>
        <v>8100000</v>
      </c>
      <c r="K697" s="55">
        <f t="shared" si="376"/>
        <v>0.19</v>
      </c>
    </row>
    <row r="698" spans="1:11" x14ac:dyDescent="0.25">
      <c r="A698" s="31">
        <v>523133</v>
      </c>
      <c r="B698" s="32" t="s">
        <v>150</v>
      </c>
      <c r="C698" s="33">
        <f>C699</f>
        <v>17000000</v>
      </c>
      <c r="D698" s="33">
        <f>D699</f>
        <v>17000000</v>
      </c>
      <c r="E698" s="33">
        <f>E699</f>
        <v>17000000</v>
      </c>
      <c r="F698" s="33">
        <f t="shared" ref="F698:H698" si="395">F699</f>
        <v>14226000</v>
      </c>
      <c r="G698" s="33">
        <f t="shared" si="395"/>
        <v>0</v>
      </c>
      <c r="H698" s="33">
        <f t="shared" si="395"/>
        <v>0</v>
      </c>
      <c r="I698" s="59">
        <f t="shared" si="374"/>
        <v>14226000</v>
      </c>
      <c r="J698" s="54">
        <f t="shared" si="375"/>
        <v>2774000</v>
      </c>
      <c r="K698" s="55">
        <f t="shared" si="376"/>
        <v>0.83682352941176474</v>
      </c>
    </row>
    <row r="699" spans="1:11" x14ac:dyDescent="0.25">
      <c r="A699" s="31"/>
      <c r="B699" s="32" t="s">
        <v>380</v>
      </c>
      <c r="C699" s="33">
        <v>17000000</v>
      </c>
      <c r="D699" s="33">
        <v>17000000</v>
      </c>
      <c r="E699" s="33">
        <v>17000000</v>
      </c>
      <c r="F699" s="1">
        <f>JAN!G699</f>
        <v>14226000</v>
      </c>
      <c r="G699" s="33"/>
      <c r="H699" s="33">
        <v>0</v>
      </c>
      <c r="I699" s="59">
        <f t="shared" si="374"/>
        <v>14226000</v>
      </c>
      <c r="J699" s="54">
        <f t="shared" si="375"/>
        <v>2774000</v>
      </c>
      <c r="K699" s="55">
        <f t="shared" si="376"/>
        <v>0.83682352941176474</v>
      </c>
    </row>
    <row r="700" spans="1:11" x14ac:dyDescent="0.25">
      <c r="A700" s="31">
        <v>523199</v>
      </c>
      <c r="B700" s="32" t="s">
        <v>151</v>
      </c>
      <c r="C700" s="33">
        <f>SUM(C701:C702)</f>
        <v>8359000</v>
      </c>
      <c r="D700" s="33">
        <f>SUM(D701:D702)</f>
        <v>8359000</v>
      </c>
      <c r="E700" s="33">
        <f>SUM(E701:E702)</f>
        <v>8359000</v>
      </c>
      <c r="F700" s="33">
        <f t="shared" ref="F700:H700" si="396">SUM(F701:F702)</f>
        <v>0</v>
      </c>
      <c r="G700" s="33">
        <f t="shared" si="396"/>
        <v>0</v>
      </c>
      <c r="H700" s="33">
        <f t="shared" si="396"/>
        <v>0</v>
      </c>
      <c r="I700" s="59">
        <f t="shared" si="374"/>
        <v>0</v>
      </c>
      <c r="J700" s="54">
        <f t="shared" si="375"/>
        <v>8359000</v>
      </c>
      <c r="K700" s="55">
        <f t="shared" si="376"/>
        <v>0</v>
      </c>
    </row>
    <row r="701" spans="1:11" x14ac:dyDescent="0.25">
      <c r="A701" s="31"/>
      <c r="B701" s="32" t="s">
        <v>381</v>
      </c>
      <c r="C701" s="33">
        <v>6859000</v>
      </c>
      <c r="D701" s="33">
        <v>6859000</v>
      </c>
      <c r="E701" s="33">
        <v>6859000</v>
      </c>
      <c r="F701" s="1">
        <f>JAN!G701</f>
        <v>0</v>
      </c>
      <c r="G701" s="33">
        <v>0</v>
      </c>
      <c r="H701" s="33">
        <v>0</v>
      </c>
      <c r="I701" s="59">
        <f t="shared" si="374"/>
        <v>0</v>
      </c>
      <c r="J701" s="54">
        <f t="shared" si="375"/>
        <v>6859000</v>
      </c>
      <c r="K701" s="55">
        <f t="shared" si="376"/>
        <v>0</v>
      </c>
    </row>
    <row r="702" spans="1:11" x14ac:dyDescent="0.25">
      <c r="A702" s="31"/>
      <c r="B702" s="32" t="s">
        <v>424</v>
      </c>
      <c r="C702" s="33">
        <v>1500000</v>
      </c>
      <c r="D702" s="33">
        <v>1500000</v>
      </c>
      <c r="E702" s="33">
        <v>1500000</v>
      </c>
      <c r="F702" s="1">
        <f>JAN!G702</f>
        <v>0</v>
      </c>
      <c r="G702" s="33">
        <v>0</v>
      </c>
      <c r="H702" s="33">
        <v>0</v>
      </c>
      <c r="I702" s="59">
        <f t="shared" si="374"/>
        <v>0</v>
      </c>
      <c r="J702" s="54">
        <f t="shared" si="375"/>
        <v>1500000</v>
      </c>
      <c r="K702" s="55">
        <f t="shared" si="376"/>
        <v>0</v>
      </c>
    </row>
    <row r="703" spans="1:11" x14ac:dyDescent="0.25">
      <c r="A703" s="31" t="s">
        <v>272</v>
      </c>
      <c r="B703" s="32" t="s">
        <v>152</v>
      </c>
      <c r="C703" s="33">
        <f>C704</f>
        <v>76320000</v>
      </c>
      <c r="D703" s="33">
        <f>D704</f>
        <v>76320000</v>
      </c>
      <c r="E703" s="33">
        <f>E704</f>
        <v>76320000</v>
      </c>
      <c r="F703" s="33">
        <f t="shared" ref="F703:H703" si="397">F704</f>
        <v>0</v>
      </c>
      <c r="G703" s="33">
        <f t="shared" si="397"/>
        <v>6360000</v>
      </c>
      <c r="H703" s="33">
        <f t="shared" si="397"/>
        <v>0</v>
      </c>
      <c r="I703" s="59">
        <f t="shared" si="374"/>
        <v>6360000</v>
      </c>
      <c r="J703" s="54">
        <f t="shared" si="375"/>
        <v>69960000</v>
      </c>
      <c r="K703" s="55">
        <f t="shared" si="376"/>
        <v>8.3333333333333329E-2</v>
      </c>
    </row>
    <row r="704" spans="1:11" x14ac:dyDescent="0.25">
      <c r="A704" s="31">
        <v>521115</v>
      </c>
      <c r="B704" s="32" t="s">
        <v>153</v>
      </c>
      <c r="C704" s="33">
        <f>SUM(C705:C708)</f>
        <v>76320000</v>
      </c>
      <c r="D704" s="33">
        <f>SUM(D705:D708)</f>
        <v>76320000</v>
      </c>
      <c r="E704" s="33">
        <f>SUM(E705:E708)</f>
        <v>76320000</v>
      </c>
      <c r="F704" s="33">
        <f t="shared" ref="F704:H704" si="398">SUM(F705:F708)</f>
        <v>0</v>
      </c>
      <c r="G704" s="33">
        <f t="shared" si="398"/>
        <v>6360000</v>
      </c>
      <c r="H704" s="33">
        <f t="shared" si="398"/>
        <v>0</v>
      </c>
      <c r="I704" s="59">
        <f t="shared" si="374"/>
        <v>6360000</v>
      </c>
      <c r="J704" s="54">
        <f t="shared" si="375"/>
        <v>69960000</v>
      </c>
      <c r="K704" s="55">
        <f t="shared" si="376"/>
        <v>8.3333333333333329E-2</v>
      </c>
    </row>
    <row r="705" spans="1:11" x14ac:dyDescent="0.25">
      <c r="A705" s="31"/>
      <c r="B705" s="32" t="s">
        <v>382</v>
      </c>
      <c r="C705" s="33">
        <v>31080000</v>
      </c>
      <c r="D705" s="33">
        <v>31080000</v>
      </c>
      <c r="E705" s="33">
        <v>31080000</v>
      </c>
      <c r="F705" s="1">
        <f>JAN!G705</f>
        <v>0</v>
      </c>
      <c r="G705" s="33">
        <v>2590000</v>
      </c>
      <c r="H705" s="33">
        <v>0</v>
      </c>
      <c r="I705" s="59">
        <f t="shared" si="374"/>
        <v>2590000</v>
      </c>
      <c r="J705" s="54">
        <f t="shared" si="375"/>
        <v>28490000</v>
      </c>
      <c r="K705" s="55">
        <f t="shared" si="376"/>
        <v>8.3333333333333329E-2</v>
      </c>
    </row>
    <row r="706" spans="1:11" x14ac:dyDescent="0.25">
      <c r="A706" s="31"/>
      <c r="B706" s="32" t="s">
        <v>425</v>
      </c>
      <c r="C706" s="33">
        <v>11880000</v>
      </c>
      <c r="D706" s="33">
        <v>11880000</v>
      </c>
      <c r="E706" s="33">
        <v>11880000</v>
      </c>
      <c r="F706" s="1">
        <f>JAN!G706</f>
        <v>0</v>
      </c>
      <c r="G706" s="33">
        <v>990000</v>
      </c>
      <c r="H706" s="33">
        <v>0</v>
      </c>
      <c r="I706" s="59">
        <f t="shared" si="374"/>
        <v>990000</v>
      </c>
      <c r="J706" s="54">
        <f t="shared" si="375"/>
        <v>10890000</v>
      </c>
      <c r="K706" s="55">
        <f t="shared" si="376"/>
        <v>8.3333333333333329E-2</v>
      </c>
    </row>
    <row r="707" spans="1:11" x14ac:dyDescent="0.25">
      <c r="A707" s="31"/>
      <c r="B707" s="32" t="s">
        <v>453</v>
      </c>
      <c r="C707" s="33">
        <v>10320000</v>
      </c>
      <c r="D707" s="33">
        <v>10320000</v>
      </c>
      <c r="E707" s="33">
        <v>10320000</v>
      </c>
      <c r="F707" s="1">
        <f>JAN!G707</f>
        <v>0</v>
      </c>
      <c r="G707" s="33">
        <v>860000</v>
      </c>
      <c r="H707" s="33">
        <v>0</v>
      </c>
      <c r="I707" s="59">
        <f t="shared" si="374"/>
        <v>860000</v>
      </c>
      <c r="J707" s="54">
        <f t="shared" si="375"/>
        <v>9460000</v>
      </c>
      <c r="K707" s="55">
        <f t="shared" si="376"/>
        <v>8.3333333333333329E-2</v>
      </c>
    </row>
    <row r="708" spans="1:11" x14ac:dyDescent="0.25">
      <c r="A708" s="31"/>
      <c r="B708" s="32" t="s">
        <v>470</v>
      </c>
      <c r="C708" s="33">
        <v>23040000</v>
      </c>
      <c r="D708" s="33">
        <v>23040000</v>
      </c>
      <c r="E708" s="33">
        <v>23040000</v>
      </c>
      <c r="F708" s="1">
        <f>JAN!G708</f>
        <v>0</v>
      </c>
      <c r="G708" s="33">
        <v>1920000</v>
      </c>
      <c r="H708" s="33">
        <v>0</v>
      </c>
      <c r="I708" s="59">
        <f t="shared" si="374"/>
        <v>1920000</v>
      </c>
      <c r="J708" s="54">
        <f t="shared" si="375"/>
        <v>21120000</v>
      </c>
      <c r="K708" s="55">
        <f t="shared" si="376"/>
        <v>8.3333333333333329E-2</v>
      </c>
    </row>
    <row r="709" spans="1:11" x14ac:dyDescent="0.25">
      <c r="A709" s="31" t="s">
        <v>273</v>
      </c>
      <c r="B709" s="32" t="s">
        <v>274</v>
      </c>
      <c r="C709" s="33">
        <f t="shared" ref="C709:E710" si="399">C710</f>
        <v>8160000</v>
      </c>
      <c r="D709" s="33">
        <f t="shared" si="399"/>
        <v>8160000</v>
      </c>
      <c r="E709" s="33">
        <f t="shared" si="399"/>
        <v>8160000</v>
      </c>
      <c r="F709" s="33">
        <f t="shared" ref="F709:H710" si="400">F710</f>
        <v>0</v>
      </c>
      <c r="G709" s="33">
        <f t="shared" si="400"/>
        <v>680000</v>
      </c>
      <c r="H709" s="33">
        <f t="shared" si="400"/>
        <v>0</v>
      </c>
      <c r="I709" s="59">
        <f t="shared" si="374"/>
        <v>680000</v>
      </c>
      <c r="J709" s="54">
        <f t="shared" si="375"/>
        <v>7480000</v>
      </c>
      <c r="K709" s="55">
        <f t="shared" si="376"/>
        <v>8.3333333333333329E-2</v>
      </c>
    </row>
    <row r="710" spans="1:11" x14ac:dyDescent="0.25">
      <c r="A710" s="31">
        <v>521115</v>
      </c>
      <c r="B710" s="32" t="s">
        <v>153</v>
      </c>
      <c r="C710" s="33">
        <f t="shared" si="399"/>
        <v>8160000</v>
      </c>
      <c r="D710" s="33">
        <f t="shared" si="399"/>
        <v>8160000</v>
      </c>
      <c r="E710" s="33">
        <f t="shared" si="399"/>
        <v>8160000</v>
      </c>
      <c r="F710" s="33">
        <f t="shared" si="400"/>
        <v>0</v>
      </c>
      <c r="G710" s="33">
        <f t="shared" si="400"/>
        <v>680000</v>
      </c>
      <c r="H710" s="33">
        <f t="shared" si="400"/>
        <v>0</v>
      </c>
      <c r="I710" s="59">
        <f t="shared" si="374"/>
        <v>680000</v>
      </c>
      <c r="J710" s="54">
        <f t="shared" si="375"/>
        <v>7480000</v>
      </c>
      <c r="K710" s="55">
        <f t="shared" si="376"/>
        <v>8.3333333333333329E-2</v>
      </c>
    </row>
    <row r="711" spans="1:11" x14ac:dyDescent="0.25">
      <c r="A711" s="31"/>
      <c r="B711" s="32" t="s">
        <v>383</v>
      </c>
      <c r="C711" s="33">
        <v>8160000</v>
      </c>
      <c r="D711" s="33">
        <v>8160000</v>
      </c>
      <c r="E711" s="33">
        <v>8160000</v>
      </c>
      <c r="F711" s="1">
        <f>JAN!G711</f>
        <v>0</v>
      </c>
      <c r="G711" s="33">
        <v>680000</v>
      </c>
      <c r="H711" s="33">
        <v>0</v>
      </c>
      <c r="I711" s="59">
        <f t="shared" si="374"/>
        <v>680000</v>
      </c>
      <c r="J711" s="54">
        <f t="shared" si="375"/>
        <v>7480000</v>
      </c>
      <c r="K711" s="55">
        <f t="shared" si="376"/>
        <v>8.3333333333333329E-2</v>
      </c>
    </row>
    <row r="712" spans="1:11" x14ac:dyDescent="0.25">
      <c r="A712" s="31" t="s">
        <v>275</v>
      </c>
      <c r="B712" s="32" t="s">
        <v>276</v>
      </c>
      <c r="C712" s="33">
        <f>C713</f>
        <v>7200000</v>
      </c>
      <c r="D712" s="33">
        <f>D713</f>
        <v>7200000</v>
      </c>
      <c r="E712" s="33">
        <f>E713</f>
        <v>7200000</v>
      </c>
      <c r="F712" s="33">
        <f t="shared" ref="F712:H712" si="401">F713</f>
        <v>0</v>
      </c>
      <c r="G712" s="33">
        <f t="shared" si="401"/>
        <v>600000</v>
      </c>
      <c r="H712" s="33">
        <f t="shared" si="401"/>
        <v>0</v>
      </c>
      <c r="I712" s="59">
        <f t="shared" ref="I712:I734" si="402">SUM(F712:H712)</f>
        <v>600000</v>
      </c>
      <c r="J712" s="54">
        <f t="shared" ref="J712:J734" si="403">C712-I712</f>
        <v>6600000</v>
      </c>
      <c r="K712" s="55">
        <f t="shared" ref="K712:K734" si="404">I712/C712</f>
        <v>8.3333333333333329E-2</v>
      </c>
    </row>
    <row r="713" spans="1:11" x14ac:dyDescent="0.25">
      <c r="A713" s="31">
        <v>521115</v>
      </c>
      <c r="B713" s="32" t="s">
        <v>153</v>
      </c>
      <c r="C713" s="33">
        <f>SUM(C714:C715)</f>
        <v>7200000</v>
      </c>
      <c r="D713" s="33">
        <f>SUM(D714:D715)</f>
        <v>7200000</v>
      </c>
      <c r="E713" s="33">
        <f>SUM(E714:E715)</f>
        <v>7200000</v>
      </c>
      <c r="F713" s="33">
        <f t="shared" ref="F713:H713" si="405">SUM(F714:F715)</f>
        <v>0</v>
      </c>
      <c r="G713" s="33">
        <f t="shared" si="405"/>
        <v>600000</v>
      </c>
      <c r="H713" s="33">
        <f t="shared" si="405"/>
        <v>0</v>
      </c>
      <c r="I713" s="59">
        <f t="shared" si="402"/>
        <v>600000</v>
      </c>
      <c r="J713" s="54">
        <f t="shared" si="403"/>
        <v>6600000</v>
      </c>
      <c r="K713" s="55">
        <f t="shared" si="404"/>
        <v>8.3333333333333329E-2</v>
      </c>
    </row>
    <row r="714" spans="1:11" x14ac:dyDescent="0.25">
      <c r="A714" s="31"/>
      <c r="B714" s="32" t="s">
        <v>384</v>
      </c>
      <c r="C714" s="33">
        <v>3600000</v>
      </c>
      <c r="D714" s="33">
        <v>3600000</v>
      </c>
      <c r="E714" s="33">
        <v>3600000</v>
      </c>
      <c r="F714" s="1">
        <f>JAN!G714</f>
        <v>0</v>
      </c>
      <c r="G714" s="33">
        <v>300000</v>
      </c>
      <c r="H714" s="33">
        <v>0</v>
      </c>
      <c r="I714" s="59">
        <f t="shared" si="402"/>
        <v>300000</v>
      </c>
      <c r="J714" s="54">
        <f t="shared" si="403"/>
        <v>3300000</v>
      </c>
      <c r="K714" s="55">
        <f t="shared" si="404"/>
        <v>8.3333333333333329E-2</v>
      </c>
    </row>
    <row r="715" spans="1:11" x14ac:dyDescent="0.25">
      <c r="A715" s="31"/>
      <c r="B715" s="32" t="s">
        <v>426</v>
      </c>
      <c r="C715" s="33">
        <v>3600000</v>
      </c>
      <c r="D715" s="33">
        <v>3600000</v>
      </c>
      <c r="E715" s="33">
        <v>3600000</v>
      </c>
      <c r="F715" s="1">
        <f>JAN!G715</f>
        <v>0</v>
      </c>
      <c r="G715" s="33">
        <v>300000</v>
      </c>
      <c r="H715" s="33">
        <v>0</v>
      </c>
      <c r="I715" s="59">
        <f t="shared" si="402"/>
        <v>300000</v>
      </c>
      <c r="J715" s="54">
        <f t="shared" si="403"/>
        <v>3300000</v>
      </c>
      <c r="K715" s="55">
        <f t="shared" si="404"/>
        <v>8.3333333333333329E-2</v>
      </c>
    </row>
    <row r="716" spans="1:11" x14ac:dyDescent="0.25">
      <c r="A716" s="31" t="s">
        <v>277</v>
      </c>
      <c r="B716" s="32" t="s">
        <v>278</v>
      </c>
      <c r="C716" s="33">
        <f>C717</f>
        <v>15000000</v>
      </c>
      <c r="D716" s="33">
        <f>D717</f>
        <v>15000000</v>
      </c>
      <c r="E716" s="33">
        <f>E717</f>
        <v>15000000</v>
      </c>
      <c r="F716" s="33">
        <f t="shared" ref="F716:H716" si="406">F717</f>
        <v>0</v>
      </c>
      <c r="G716" s="33">
        <f t="shared" si="406"/>
        <v>1250000</v>
      </c>
      <c r="H716" s="33">
        <f t="shared" si="406"/>
        <v>0</v>
      </c>
      <c r="I716" s="59">
        <f t="shared" si="402"/>
        <v>1250000</v>
      </c>
      <c r="J716" s="54">
        <f t="shared" si="403"/>
        <v>13750000</v>
      </c>
      <c r="K716" s="55">
        <f t="shared" si="404"/>
        <v>8.3333333333333329E-2</v>
      </c>
    </row>
    <row r="717" spans="1:11" x14ac:dyDescent="0.25">
      <c r="A717" s="31">
        <v>521115</v>
      </c>
      <c r="B717" s="32" t="s">
        <v>153</v>
      </c>
      <c r="C717" s="33">
        <f>SUM(C718:C721)</f>
        <v>15000000</v>
      </c>
      <c r="D717" s="33">
        <f>SUM(D718:D721)</f>
        <v>15000000</v>
      </c>
      <c r="E717" s="33">
        <f>SUM(E718:E721)</f>
        <v>15000000</v>
      </c>
      <c r="F717" s="33">
        <f t="shared" ref="F717:H717" si="407">SUM(F718:F721)</f>
        <v>0</v>
      </c>
      <c r="G717" s="33">
        <f t="shared" si="407"/>
        <v>1250000</v>
      </c>
      <c r="H717" s="33">
        <f t="shared" si="407"/>
        <v>0</v>
      </c>
      <c r="I717" s="59">
        <f t="shared" si="402"/>
        <v>1250000</v>
      </c>
      <c r="J717" s="54">
        <f t="shared" si="403"/>
        <v>13750000</v>
      </c>
      <c r="K717" s="55">
        <f t="shared" si="404"/>
        <v>8.3333333333333329E-2</v>
      </c>
    </row>
    <row r="718" spans="1:11" x14ac:dyDescent="0.25">
      <c r="A718" s="31"/>
      <c r="B718" s="32" t="s">
        <v>385</v>
      </c>
      <c r="C718" s="33">
        <v>3600000</v>
      </c>
      <c r="D718" s="33">
        <v>3600000</v>
      </c>
      <c r="E718" s="33">
        <v>3600000</v>
      </c>
      <c r="F718" s="1">
        <f>JAN!G718</f>
        <v>0</v>
      </c>
      <c r="G718" s="33">
        <v>300000</v>
      </c>
      <c r="H718" s="33">
        <v>0</v>
      </c>
      <c r="I718" s="59">
        <f t="shared" si="402"/>
        <v>300000</v>
      </c>
      <c r="J718" s="54">
        <f t="shared" si="403"/>
        <v>3300000</v>
      </c>
      <c r="K718" s="55">
        <f t="shared" si="404"/>
        <v>8.3333333333333329E-2</v>
      </c>
    </row>
    <row r="719" spans="1:11" x14ac:dyDescent="0.25">
      <c r="A719" s="31"/>
      <c r="B719" s="32" t="s">
        <v>427</v>
      </c>
      <c r="C719" s="33">
        <v>3000000</v>
      </c>
      <c r="D719" s="33">
        <v>3000000</v>
      </c>
      <c r="E719" s="33">
        <v>3000000</v>
      </c>
      <c r="F719" s="1">
        <f>JAN!G719</f>
        <v>0</v>
      </c>
      <c r="G719" s="33">
        <v>250000</v>
      </c>
      <c r="H719" s="33">
        <v>0</v>
      </c>
      <c r="I719" s="59">
        <f t="shared" si="402"/>
        <v>250000</v>
      </c>
      <c r="J719" s="54">
        <f t="shared" si="403"/>
        <v>2750000</v>
      </c>
      <c r="K719" s="55">
        <f t="shared" si="404"/>
        <v>8.3333333333333329E-2</v>
      </c>
    </row>
    <row r="720" spans="1:11" x14ac:dyDescent="0.25">
      <c r="A720" s="31"/>
      <c r="B720" s="32" t="s">
        <v>454</v>
      </c>
      <c r="C720" s="33">
        <v>4800000</v>
      </c>
      <c r="D720" s="33">
        <v>4800000</v>
      </c>
      <c r="E720" s="33">
        <v>4800000</v>
      </c>
      <c r="F720" s="1">
        <f>JAN!G720</f>
        <v>0</v>
      </c>
      <c r="G720" s="33">
        <v>400000</v>
      </c>
      <c r="H720" s="33">
        <v>0</v>
      </c>
      <c r="I720" s="59">
        <f t="shared" si="402"/>
        <v>400000</v>
      </c>
      <c r="J720" s="54">
        <f t="shared" si="403"/>
        <v>4400000</v>
      </c>
      <c r="K720" s="55">
        <f t="shared" si="404"/>
        <v>8.3333333333333329E-2</v>
      </c>
    </row>
    <row r="721" spans="1:11" x14ac:dyDescent="0.25">
      <c r="A721" s="31"/>
      <c r="B721" s="32" t="s">
        <v>471</v>
      </c>
      <c r="C721" s="33">
        <v>3600000</v>
      </c>
      <c r="D721" s="33">
        <v>3600000</v>
      </c>
      <c r="E721" s="33">
        <v>3600000</v>
      </c>
      <c r="F721" s="1">
        <f>JAN!G721</f>
        <v>0</v>
      </c>
      <c r="G721" s="33">
        <v>300000</v>
      </c>
      <c r="H721" s="33">
        <v>0</v>
      </c>
      <c r="I721" s="59">
        <f t="shared" si="402"/>
        <v>300000</v>
      </c>
      <c r="J721" s="54">
        <f t="shared" si="403"/>
        <v>3300000</v>
      </c>
      <c r="K721" s="55">
        <f t="shared" si="404"/>
        <v>8.3333333333333329E-2</v>
      </c>
    </row>
    <row r="722" spans="1:11" x14ac:dyDescent="0.25">
      <c r="A722" s="31" t="s">
        <v>162</v>
      </c>
      <c r="B722" s="32" t="s">
        <v>154</v>
      </c>
      <c r="C722" s="33">
        <f t="shared" ref="C722:E723" si="408">C723</f>
        <v>29250000</v>
      </c>
      <c r="D722" s="33">
        <f t="shared" si="408"/>
        <v>29250000</v>
      </c>
      <c r="E722" s="33">
        <f t="shared" si="408"/>
        <v>29250000</v>
      </c>
      <c r="F722" s="33">
        <f t="shared" ref="F722:H723" si="409">F723</f>
        <v>0</v>
      </c>
      <c r="G722" s="33">
        <f t="shared" si="409"/>
        <v>0</v>
      </c>
      <c r="H722" s="33">
        <f t="shared" si="409"/>
        <v>0</v>
      </c>
      <c r="I722" s="59">
        <f t="shared" si="402"/>
        <v>0</v>
      </c>
      <c r="J722" s="54">
        <f t="shared" si="403"/>
        <v>29250000</v>
      </c>
      <c r="K722" s="55">
        <f t="shared" si="404"/>
        <v>0</v>
      </c>
    </row>
    <row r="723" spans="1:11" x14ac:dyDescent="0.25">
      <c r="A723" s="31">
        <v>521119</v>
      </c>
      <c r="B723" s="32" t="s">
        <v>12</v>
      </c>
      <c r="C723" s="33">
        <f t="shared" si="408"/>
        <v>29250000</v>
      </c>
      <c r="D723" s="33">
        <f t="shared" si="408"/>
        <v>29250000</v>
      </c>
      <c r="E723" s="33">
        <f t="shared" si="408"/>
        <v>29250000</v>
      </c>
      <c r="F723" s="33">
        <f t="shared" si="409"/>
        <v>0</v>
      </c>
      <c r="G723" s="33">
        <f t="shared" si="409"/>
        <v>0</v>
      </c>
      <c r="H723" s="33">
        <f t="shared" si="409"/>
        <v>0</v>
      </c>
      <c r="I723" s="59">
        <f t="shared" si="402"/>
        <v>0</v>
      </c>
      <c r="J723" s="54">
        <f t="shared" si="403"/>
        <v>29250000</v>
      </c>
      <c r="K723" s="55">
        <f t="shared" si="404"/>
        <v>0</v>
      </c>
    </row>
    <row r="724" spans="1:11" x14ac:dyDescent="0.25">
      <c r="A724" s="31"/>
      <c r="B724" s="32" t="s">
        <v>386</v>
      </c>
      <c r="C724" s="33">
        <v>29250000</v>
      </c>
      <c r="D724" s="33">
        <v>29250000</v>
      </c>
      <c r="E724" s="33">
        <v>29250000</v>
      </c>
      <c r="F724" s="1">
        <f>JAN!G724</f>
        <v>0</v>
      </c>
      <c r="G724" s="33">
        <v>0</v>
      </c>
      <c r="H724" s="33">
        <v>0</v>
      </c>
      <c r="I724" s="59">
        <f t="shared" si="402"/>
        <v>0</v>
      </c>
      <c r="J724" s="54">
        <f t="shared" si="403"/>
        <v>29250000</v>
      </c>
      <c r="K724" s="55">
        <f t="shared" si="404"/>
        <v>0</v>
      </c>
    </row>
    <row r="725" spans="1:11" x14ac:dyDescent="0.25">
      <c r="A725" s="31" t="s">
        <v>161</v>
      </c>
      <c r="B725" s="32" t="s">
        <v>155</v>
      </c>
      <c r="C725" s="33">
        <f>C726+C728+C730</f>
        <v>265000000</v>
      </c>
      <c r="D725" s="33">
        <f>D726+D728+D730</f>
        <v>265000000</v>
      </c>
      <c r="E725" s="33">
        <f>E726+E728+E730</f>
        <v>265000000</v>
      </c>
      <c r="F725" s="33">
        <f t="shared" ref="F725:H725" si="410">F726+F728+F730</f>
        <v>0</v>
      </c>
      <c r="G725" s="33">
        <f t="shared" si="410"/>
        <v>35346300</v>
      </c>
      <c r="H725" s="33">
        <f t="shared" si="410"/>
        <v>0</v>
      </c>
      <c r="I725" s="59">
        <f t="shared" si="402"/>
        <v>35346300</v>
      </c>
      <c r="J725" s="54">
        <f t="shared" si="403"/>
        <v>229653700</v>
      </c>
      <c r="K725" s="55">
        <f t="shared" si="404"/>
        <v>0.1333822641509434</v>
      </c>
    </row>
    <row r="726" spans="1:11" x14ac:dyDescent="0.25">
      <c r="A726" s="31">
        <v>524111</v>
      </c>
      <c r="B726" s="32" t="s">
        <v>156</v>
      </c>
      <c r="C726" s="33">
        <f>C727</f>
        <v>250000000</v>
      </c>
      <c r="D726" s="33">
        <f>D727</f>
        <v>250000000</v>
      </c>
      <c r="E726" s="33">
        <f>E727</f>
        <v>250000000</v>
      </c>
      <c r="F726" s="33">
        <f t="shared" ref="F726:H726" si="411">F727</f>
        <v>0</v>
      </c>
      <c r="G726" s="33">
        <f t="shared" si="411"/>
        <v>34946300</v>
      </c>
      <c r="H726" s="33">
        <f t="shared" si="411"/>
        <v>0</v>
      </c>
      <c r="I726" s="59">
        <f t="shared" si="402"/>
        <v>34946300</v>
      </c>
      <c r="J726" s="54">
        <f t="shared" si="403"/>
        <v>215053700</v>
      </c>
      <c r="K726" s="55">
        <f t="shared" si="404"/>
        <v>0.1397852</v>
      </c>
    </row>
    <row r="727" spans="1:11" x14ac:dyDescent="0.25">
      <c r="A727" s="31"/>
      <c r="B727" s="32" t="s">
        <v>387</v>
      </c>
      <c r="C727" s="33">
        <v>250000000</v>
      </c>
      <c r="D727" s="33">
        <v>250000000</v>
      </c>
      <c r="E727" s="33">
        <v>250000000</v>
      </c>
      <c r="F727" s="1">
        <f>JAN!G727</f>
        <v>0</v>
      </c>
      <c r="G727" s="33">
        <f>8101900+2642000+24202400</f>
        <v>34946300</v>
      </c>
      <c r="H727" s="33">
        <v>0</v>
      </c>
      <c r="I727" s="59">
        <f t="shared" si="402"/>
        <v>34946300</v>
      </c>
      <c r="J727" s="54">
        <f t="shared" si="403"/>
        <v>215053700</v>
      </c>
      <c r="K727" s="55">
        <f t="shared" si="404"/>
        <v>0.1397852</v>
      </c>
    </row>
    <row r="728" spans="1:11" x14ac:dyDescent="0.25">
      <c r="A728" s="31">
        <v>524113</v>
      </c>
      <c r="B728" s="32" t="s">
        <v>38</v>
      </c>
      <c r="C728" s="33">
        <f>C729</f>
        <v>10000000</v>
      </c>
      <c r="D728" s="33">
        <f>D729</f>
        <v>10000000</v>
      </c>
      <c r="E728" s="33">
        <f>E729</f>
        <v>10000000</v>
      </c>
      <c r="F728" s="33">
        <f t="shared" ref="F728:H728" si="412">F729</f>
        <v>0</v>
      </c>
      <c r="G728" s="33">
        <f t="shared" si="412"/>
        <v>400000</v>
      </c>
      <c r="H728" s="33">
        <f t="shared" si="412"/>
        <v>0</v>
      </c>
      <c r="I728" s="59">
        <f t="shared" si="402"/>
        <v>400000</v>
      </c>
      <c r="J728" s="54">
        <f t="shared" si="403"/>
        <v>9600000</v>
      </c>
      <c r="K728" s="55">
        <f t="shared" si="404"/>
        <v>0.04</v>
      </c>
    </row>
    <row r="729" spans="1:11" x14ac:dyDescent="0.25">
      <c r="A729" s="31"/>
      <c r="B729" s="32" t="s">
        <v>388</v>
      </c>
      <c r="C729" s="33">
        <v>10000000</v>
      </c>
      <c r="D729" s="33">
        <v>10000000</v>
      </c>
      <c r="E729" s="33">
        <v>10000000</v>
      </c>
      <c r="F729" s="1">
        <f>JAN!G729</f>
        <v>0</v>
      </c>
      <c r="G729" s="33">
        <v>400000</v>
      </c>
      <c r="H729" s="33">
        <v>0</v>
      </c>
      <c r="I729" s="59">
        <f t="shared" si="402"/>
        <v>400000</v>
      </c>
      <c r="J729" s="54">
        <f t="shared" si="403"/>
        <v>9600000</v>
      </c>
      <c r="K729" s="55">
        <f t="shared" si="404"/>
        <v>0.04</v>
      </c>
    </row>
    <row r="730" spans="1:11" x14ac:dyDescent="0.25">
      <c r="A730" s="31">
        <v>524114</v>
      </c>
      <c r="B730" s="32" t="s">
        <v>103</v>
      </c>
      <c r="C730" s="33">
        <f>C731</f>
        <v>5000000</v>
      </c>
      <c r="D730" s="33">
        <f>D731</f>
        <v>5000000</v>
      </c>
      <c r="E730" s="33">
        <f>E731</f>
        <v>5000000</v>
      </c>
      <c r="F730" s="33">
        <f t="shared" ref="F730:H730" si="413">F731</f>
        <v>0</v>
      </c>
      <c r="G730" s="33">
        <f t="shared" si="413"/>
        <v>0</v>
      </c>
      <c r="H730" s="33">
        <f t="shared" si="413"/>
        <v>0</v>
      </c>
      <c r="I730" s="59">
        <f t="shared" si="402"/>
        <v>0</v>
      </c>
      <c r="J730" s="54">
        <f t="shared" si="403"/>
        <v>5000000</v>
      </c>
      <c r="K730" s="55">
        <f t="shared" si="404"/>
        <v>0</v>
      </c>
    </row>
    <row r="731" spans="1:11" x14ac:dyDescent="0.25">
      <c r="A731" s="31"/>
      <c r="B731" s="32" t="s">
        <v>389</v>
      </c>
      <c r="C731" s="33">
        <v>5000000</v>
      </c>
      <c r="D731" s="33">
        <v>5000000</v>
      </c>
      <c r="E731" s="33">
        <v>5000000</v>
      </c>
      <c r="F731" s="1">
        <f>JAN!G731</f>
        <v>0</v>
      </c>
      <c r="G731" s="33">
        <v>0</v>
      </c>
      <c r="H731" s="33">
        <v>0</v>
      </c>
      <c r="I731" s="59">
        <f t="shared" si="402"/>
        <v>0</v>
      </c>
      <c r="J731" s="54">
        <f t="shared" si="403"/>
        <v>5000000</v>
      </c>
      <c r="K731" s="55">
        <f t="shared" si="404"/>
        <v>0</v>
      </c>
    </row>
    <row r="732" spans="1:11" x14ac:dyDescent="0.25">
      <c r="A732" s="31" t="s">
        <v>160</v>
      </c>
      <c r="B732" s="32" t="s">
        <v>157</v>
      </c>
      <c r="C732" s="33">
        <f t="shared" ref="C732:E733" si="414">C733</f>
        <v>100000000</v>
      </c>
      <c r="D732" s="33">
        <f t="shared" si="414"/>
        <v>100000000</v>
      </c>
      <c r="E732" s="33">
        <f t="shared" si="414"/>
        <v>100000000</v>
      </c>
      <c r="F732" s="33">
        <f t="shared" ref="F732:H732" si="415">F733</f>
        <v>0</v>
      </c>
      <c r="G732" s="33">
        <f t="shared" si="415"/>
        <v>0</v>
      </c>
      <c r="H732" s="33">
        <f t="shared" si="415"/>
        <v>0</v>
      </c>
      <c r="I732" s="59">
        <f t="shared" si="402"/>
        <v>0</v>
      </c>
      <c r="J732" s="54">
        <f t="shared" si="403"/>
        <v>100000000</v>
      </c>
      <c r="K732" s="55">
        <f t="shared" si="404"/>
        <v>0</v>
      </c>
    </row>
    <row r="733" spans="1:11" x14ac:dyDescent="0.25">
      <c r="A733" s="31">
        <v>523199</v>
      </c>
      <c r="B733" s="32" t="s">
        <v>151</v>
      </c>
      <c r="C733" s="33">
        <f t="shared" si="414"/>
        <v>100000000</v>
      </c>
      <c r="D733" s="33">
        <f t="shared" si="414"/>
        <v>100000000</v>
      </c>
      <c r="E733" s="33">
        <f t="shared" si="414"/>
        <v>100000000</v>
      </c>
      <c r="F733" s="33">
        <f>F734</f>
        <v>0</v>
      </c>
      <c r="G733" s="33">
        <f>G734</f>
        <v>0</v>
      </c>
      <c r="H733" s="33">
        <f>H734</f>
        <v>0</v>
      </c>
      <c r="I733" s="59">
        <f t="shared" si="402"/>
        <v>0</v>
      </c>
      <c r="J733" s="54">
        <f t="shared" si="403"/>
        <v>100000000</v>
      </c>
      <c r="K733" s="55">
        <f t="shared" si="404"/>
        <v>0</v>
      </c>
    </row>
    <row r="734" spans="1:11" x14ac:dyDescent="0.25">
      <c r="A734" s="31"/>
      <c r="B734" s="9" t="s">
        <v>279</v>
      </c>
      <c r="C734" s="33">
        <v>100000000</v>
      </c>
      <c r="D734" s="33">
        <v>100000000</v>
      </c>
      <c r="E734" s="33">
        <v>100000000</v>
      </c>
      <c r="F734" s="1">
        <f>JAN!G734</f>
        <v>0</v>
      </c>
      <c r="G734" s="33">
        <v>0</v>
      </c>
      <c r="H734" s="33">
        <v>0</v>
      </c>
      <c r="I734" s="59">
        <f t="shared" si="402"/>
        <v>0</v>
      </c>
      <c r="J734" s="54">
        <f t="shared" si="403"/>
        <v>100000000</v>
      </c>
      <c r="K734" s="55">
        <f t="shared" si="404"/>
        <v>0</v>
      </c>
    </row>
    <row r="735" spans="1:11" x14ac:dyDescent="0.25">
      <c r="A735" s="63"/>
      <c r="B735" s="64"/>
      <c r="C735" s="65"/>
      <c r="D735" s="65"/>
      <c r="E735" s="65"/>
      <c r="F735" s="37"/>
      <c r="G735" s="65"/>
      <c r="H735" s="65"/>
      <c r="I735" s="66"/>
      <c r="J735" s="67"/>
      <c r="K735" s="68"/>
    </row>
    <row r="736" spans="1:11" x14ac:dyDescent="0.25">
      <c r="A736" s="159" t="s">
        <v>529</v>
      </c>
      <c r="B736" s="159"/>
      <c r="C736" s="50"/>
      <c r="D736" s="50"/>
      <c r="E736" s="50"/>
      <c r="F736" s="159" t="s">
        <v>575</v>
      </c>
      <c r="G736" s="159"/>
      <c r="H736" s="159"/>
      <c r="I736" s="159"/>
    </row>
    <row r="737" spans="1:9" x14ac:dyDescent="0.25">
      <c r="A737" s="159" t="s">
        <v>530</v>
      </c>
      <c r="B737" s="159"/>
      <c r="C737" s="50"/>
      <c r="D737" s="50"/>
      <c r="E737" s="50"/>
      <c r="F737" s="159" t="s">
        <v>531</v>
      </c>
      <c r="G737" s="159"/>
      <c r="H737" s="159"/>
      <c r="I737" s="159"/>
    </row>
    <row r="738" spans="1:9" ht="51.75" customHeight="1" x14ac:dyDescent="0.25">
      <c r="A738" s="160" t="s">
        <v>545</v>
      </c>
      <c r="B738" s="160"/>
      <c r="C738" s="51"/>
      <c r="D738" s="51"/>
      <c r="E738" s="51"/>
      <c r="F738" s="160" t="s">
        <v>532</v>
      </c>
      <c r="G738" s="160"/>
      <c r="H738" s="160"/>
      <c r="I738" s="160"/>
    </row>
    <row r="739" spans="1:9" x14ac:dyDescent="0.25">
      <c r="A739" s="159" t="s">
        <v>546</v>
      </c>
      <c r="B739" s="159"/>
      <c r="C739" s="50"/>
      <c r="D739" s="50"/>
      <c r="E739" s="50"/>
      <c r="F739" s="159" t="s">
        <v>533</v>
      </c>
      <c r="G739" s="159"/>
      <c r="H739" s="159"/>
      <c r="I739" s="159"/>
    </row>
    <row r="740" spans="1:9" x14ac:dyDescent="0.25">
      <c r="F740" s="37"/>
    </row>
    <row r="741" spans="1:9" ht="18.75" x14ac:dyDescent="0.3">
      <c r="A741" s="164" t="s">
        <v>515</v>
      </c>
      <c r="B741" s="164"/>
      <c r="C741" s="164"/>
      <c r="D741" s="164"/>
      <c r="E741" s="164"/>
      <c r="F741" s="164"/>
      <c r="G741" s="75"/>
      <c r="H741" s="75"/>
      <c r="I741" s="75"/>
    </row>
    <row r="742" spans="1:9" ht="18.75" x14ac:dyDescent="0.3">
      <c r="A742" s="165" t="s">
        <v>547</v>
      </c>
      <c r="B742" s="165"/>
      <c r="C742" s="165"/>
      <c r="D742" s="165"/>
      <c r="E742" s="165"/>
      <c r="F742" s="165"/>
      <c r="G742" s="76"/>
      <c r="H742" s="76"/>
      <c r="I742" s="76"/>
    </row>
    <row r="743" spans="1:9" x14ac:dyDescent="0.25">
      <c r="B743" s="3"/>
      <c r="F743" s="3"/>
    </row>
    <row r="744" spans="1:9" x14ac:dyDescent="0.25">
      <c r="A744" s="38" t="s">
        <v>517</v>
      </c>
      <c r="B744" s="38" t="s">
        <v>518</v>
      </c>
      <c r="C744" s="39" t="s">
        <v>519</v>
      </c>
      <c r="D744" s="40" t="s">
        <v>520</v>
      </c>
      <c r="E744" s="69" t="s">
        <v>521</v>
      </c>
      <c r="F744" s="58" t="s">
        <v>522</v>
      </c>
    </row>
    <row r="745" spans="1:9" x14ac:dyDescent="0.25">
      <c r="A745" s="9" t="s">
        <v>548</v>
      </c>
      <c r="B745" s="38" t="s">
        <v>555</v>
      </c>
      <c r="C745" s="39">
        <v>35617300</v>
      </c>
      <c r="D745" s="42">
        <v>44564</v>
      </c>
      <c r="E745" s="70" t="s">
        <v>540</v>
      </c>
      <c r="F745" s="61">
        <v>44564</v>
      </c>
    </row>
    <row r="746" spans="1:9" x14ac:dyDescent="0.25">
      <c r="A746" s="9" t="s">
        <v>549</v>
      </c>
      <c r="B746" s="38" t="s">
        <v>556</v>
      </c>
      <c r="C746" s="39">
        <v>118256584</v>
      </c>
      <c r="D746" s="42">
        <v>44565</v>
      </c>
      <c r="E746" s="70" t="s">
        <v>541</v>
      </c>
      <c r="F746" s="61">
        <v>44566</v>
      </c>
    </row>
    <row r="747" spans="1:9" x14ac:dyDescent="0.25">
      <c r="A747" s="9" t="s">
        <v>550</v>
      </c>
      <c r="B747" s="32" t="s">
        <v>557</v>
      </c>
      <c r="C747" s="39">
        <v>58893900</v>
      </c>
      <c r="D747" s="42">
        <v>44594</v>
      </c>
      <c r="E747" s="70" t="s">
        <v>558</v>
      </c>
      <c r="F747" s="61">
        <v>44595</v>
      </c>
    </row>
    <row r="748" spans="1:9" x14ac:dyDescent="0.25">
      <c r="A748" s="9" t="s">
        <v>551</v>
      </c>
      <c r="B748" s="38" t="s">
        <v>560</v>
      </c>
      <c r="C748" s="39">
        <v>4155000</v>
      </c>
      <c r="D748" s="42">
        <v>44594</v>
      </c>
      <c r="E748" s="70" t="s">
        <v>559</v>
      </c>
      <c r="F748" s="61">
        <v>44595</v>
      </c>
    </row>
    <row r="749" spans="1:9" x14ac:dyDescent="0.25">
      <c r="A749" s="9" t="s">
        <v>552</v>
      </c>
      <c r="B749" s="38" t="s">
        <v>562</v>
      </c>
      <c r="C749" s="39">
        <v>23625000</v>
      </c>
      <c r="D749" s="42">
        <v>44594</v>
      </c>
      <c r="E749" s="70" t="s">
        <v>561</v>
      </c>
      <c r="F749" s="61">
        <v>44595</v>
      </c>
    </row>
    <row r="750" spans="1:9" x14ac:dyDescent="0.25">
      <c r="A750" s="9" t="s">
        <v>553</v>
      </c>
      <c r="B750" s="38" t="s">
        <v>563</v>
      </c>
      <c r="C750" s="39">
        <v>78887695</v>
      </c>
      <c r="D750" s="42">
        <v>44594</v>
      </c>
      <c r="E750" s="70" t="s">
        <v>564</v>
      </c>
      <c r="F750" s="61">
        <v>44595</v>
      </c>
    </row>
    <row r="751" spans="1:9" x14ac:dyDescent="0.25">
      <c r="A751" s="9" t="s">
        <v>554</v>
      </c>
      <c r="B751" s="38" t="s">
        <v>565</v>
      </c>
      <c r="C751" s="39">
        <v>27866343</v>
      </c>
      <c r="D751" s="42">
        <v>44594</v>
      </c>
      <c r="E751" s="70" t="s">
        <v>566</v>
      </c>
      <c r="F751" s="61">
        <v>44595</v>
      </c>
    </row>
    <row r="752" spans="1:9" x14ac:dyDescent="0.25">
      <c r="A752" s="9" t="s">
        <v>569</v>
      </c>
      <c r="B752" s="38" t="s">
        <v>568</v>
      </c>
      <c r="C752" s="39">
        <v>8890000</v>
      </c>
      <c r="D752" s="42">
        <v>44605</v>
      </c>
      <c r="E752" s="70" t="s">
        <v>567</v>
      </c>
      <c r="F752" s="61">
        <v>44606</v>
      </c>
    </row>
    <row r="753" spans="1:9" x14ac:dyDescent="0.25">
      <c r="A753" s="9" t="s">
        <v>570</v>
      </c>
      <c r="B753" s="32" t="s">
        <v>572</v>
      </c>
      <c r="C753" s="39">
        <v>37412400</v>
      </c>
      <c r="D753" s="42">
        <v>44605</v>
      </c>
      <c r="E753" s="70" t="s">
        <v>571</v>
      </c>
      <c r="F753" s="61">
        <v>44606</v>
      </c>
    </row>
    <row r="754" spans="1:9" x14ac:dyDescent="0.25">
      <c r="A754" s="9"/>
      <c r="B754" s="38"/>
      <c r="C754" s="39"/>
      <c r="D754" s="71"/>
      <c r="E754" s="72"/>
      <c r="F754" s="73"/>
    </row>
    <row r="755" spans="1:9" x14ac:dyDescent="0.25">
      <c r="A755" s="9"/>
      <c r="B755" s="32"/>
      <c r="C755" s="39"/>
      <c r="D755" s="71"/>
      <c r="E755" s="74"/>
      <c r="F755" s="73"/>
    </row>
    <row r="756" spans="1:9" x14ac:dyDescent="0.25">
      <c r="A756" s="44"/>
      <c r="B756" s="44"/>
      <c r="C756" s="45"/>
      <c r="D756" s="47"/>
      <c r="E756" s="47"/>
      <c r="F756" s="47"/>
      <c r="G756" s="60"/>
    </row>
    <row r="757" spans="1:9" x14ac:dyDescent="0.25">
      <c r="A757" s="38"/>
      <c r="B757" s="46" t="s">
        <v>525</v>
      </c>
      <c r="C757" s="39">
        <f>SUM(C745:C756)</f>
        <v>393604222</v>
      </c>
      <c r="D757" s="49"/>
      <c r="E757" s="49"/>
      <c r="F757" s="47"/>
    </row>
    <row r="758" spans="1:9" x14ac:dyDescent="0.25">
      <c r="A758" s="38"/>
      <c r="B758" s="46" t="s">
        <v>513</v>
      </c>
      <c r="C758" s="39">
        <f>F7</f>
        <v>209303289</v>
      </c>
      <c r="D758" s="49"/>
      <c r="E758" s="49"/>
      <c r="F758" s="47"/>
    </row>
    <row r="759" spans="1:9" x14ac:dyDescent="0.25">
      <c r="A759" s="38"/>
      <c r="B759" s="46" t="s">
        <v>526</v>
      </c>
      <c r="C759" s="39">
        <f>SUM(C757:C758)</f>
        <v>602907511</v>
      </c>
      <c r="D759" s="49"/>
      <c r="E759" s="49"/>
      <c r="F759" s="47"/>
    </row>
    <row r="760" spans="1:9" x14ac:dyDescent="0.25">
      <c r="A760" s="38"/>
      <c r="B760" s="46" t="s">
        <v>527</v>
      </c>
      <c r="C760" s="39">
        <f>I7</f>
        <v>602907511</v>
      </c>
      <c r="D760" s="49"/>
      <c r="E760" s="49"/>
      <c r="F760" s="47"/>
    </row>
    <row r="761" spans="1:9" x14ac:dyDescent="0.25">
      <c r="A761" s="38"/>
      <c r="B761" s="46" t="s">
        <v>528</v>
      </c>
      <c r="C761" s="39">
        <f>C759-C760</f>
        <v>0</v>
      </c>
      <c r="D761" s="49"/>
      <c r="E761" s="49"/>
      <c r="F761" s="47"/>
    </row>
    <row r="762" spans="1:9" x14ac:dyDescent="0.25">
      <c r="A762" s="47"/>
      <c r="B762" s="48"/>
      <c r="C762" s="49"/>
      <c r="D762" s="49"/>
      <c r="E762" s="49"/>
      <c r="F762" s="3"/>
    </row>
    <row r="763" spans="1:9" x14ac:dyDescent="0.25">
      <c r="B763" s="3"/>
      <c r="F763" s="3"/>
    </row>
    <row r="764" spans="1:9" x14ac:dyDescent="0.25">
      <c r="A764" s="159" t="s">
        <v>529</v>
      </c>
      <c r="B764" s="159"/>
      <c r="C764" s="50"/>
      <c r="D764" s="159" t="s">
        <v>575</v>
      </c>
      <c r="E764" s="159"/>
      <c r="F764" s="159"/>
      <c r="G764" s="50"/>
      <c r="I764" s="3"/>
    </row>
    <row r="765" spans="1:9" x14ac:dyDescent="0.25">
      <c r="A765" s="159" t="s">
        <v>530</v>
      </c>
      <c r="B765" s="159"/>
      <c r="C765" s="50"/>
      <c r="D765" s="159" t="s">
        <v>531</v>
      </c>
      <c r="E765" s="159"/>
      <c r="F765" s="159"/>
      <c r="G765" s="50"/>
      <c r="I765" s="3"/>
    </row>
    <row r="766" spans="1:9" ht="66" customHeight="1" x14ac:dyDescent="0.25">
      <c r="A766" s="160" t="s">
        <v>545</v>
      </c>
      <c r="B766" s="160"/>
      <c r="C766" s="51"/>
      <c r="D766" s="160" t="s">
        <v>532</v>
      </c>
      <c r="E766" s="160"/>
      <c r="F766" s="160"/>
      <c r="G766" s="51"/>
      <c r="I766" s="3"/>
    </row>
    <row r="767" spans="1:9" x14ac:dyDescent="0.25">
      <c r="A767" s="159" t="s">
        <v>546</v>
      </c>
      <c r="B767" s="159"/>
      <c r="C767" s="50"/>
      <c r="D767" s="159" t="s">
        <v>533</v>
      </c>
      <c r="E767" s="159"/>
      <c r="F767" s="159"/>
      <c r="G767" s="50"/>
      <c r="I767" s="3"/>
    </row>
  </sheetData>
  <autoFilter ref="A3:K665">
    <filterColumn colId="6" showButton="0"/>
  </autoFilter>
  <mergeCells count="27">
    <mergeCell ref="A739:B739"/>
    <mergeCell ref="F739:I739"/>
    <mergeCell ref="D767:F767"/>
    <mergeCell ref="D766:F766"/>
    <mergeCell ref="D765:F765"/>
    <mergeCell ref="D764:F764"/>
    <mergeCell ref="A742:F742"/>
    <mergeCell ref="A741:F741"/>
    <mergeCell ref="A766:B766"/>
    <mergeCell ref="A767:B767"/>
    <mergeCell ref="A764:B764"/>
    <mergeCell ref="A765:B765"/>
    <mergeCell ref="A737:B737"/>
    <mergeCell ref="F737:I737"/>
    <mergeCell ref="A738:B738"/>
    <mergeCell ref="F738:I738"/>
    <mergeCell ref="A736:B736"/>
    <mergeCell ref="F736:I736"/>
    <mergeCell ref="E3:E5"/>
    <mergeCell ref="K3:K5"/>
    <mergeCell ref="B3:B5"/>
    <mergeCell ref="C3:C5"/>
    <mergeCell ref="F3:F5"/>
    <mergeCell ref="G3:H3"/>
    <mergeCell ref="I3:I5"/>
    <mergeCell ref="J3:J5"/>
    <mergeCell ref="D3:D5"/>
  </mergeCells>
  <pageMargins left="0" right="0.78740157480314965" top="1.1023622047244095" bottom="0.15748031496062992" header="0.31496062992125984" footer="0.31496062992125984"/>
  <pageSetup paperSize="5" scale="80" orientation="landscape" horizontalDpi="4294967293" verticalDpi="4294967293" r:id="rId1"/>
  <headerFooter>
    <oddHeader xml:space="preserve">&amp;C&amp;"Times New Roman,Bold"&amp;14LAPORAN REALISASI PELAKSANAAN ANGGARAN
PER PETUNJUK OPERASIONAL KEGIATAN
TAHUN ANGGARAN : FEBRUARI 2022
</oddHeader>
  </headerFooter>
  <rowBreaks count="3" manualBreakCount="3">
    <brk id="616" max="10" man="1"/>
    <brk id="660" max="10" man="1"/>
    <brk id="70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4"/>
  <sheetViews>
    <sheetView view="pageBreakPreview" topLeftCell="A628" zoomScale="85" zoomScaleNormal="80" zoomScaleSheetLayoutView="85" zoomScalePageLayoutView="75" workbookViewId="0">
      <selection activeCell="A648" sqref="A648:XFD652"/>
    </sheetView>
  </sheetViews>
  <sheetFormatPr defaultColWidth="9.140625" defaultRowHeight="15" x14ac:dyDescent="0.25"/>
  <cols>
    <col min="1" max="1" width="17.85546875" style="3" bestFit="1" customWidth="1"/>
    <col min="2" max="2" width="59.28515625" style="21" customWidth="1"/>
    <col min="3" max="3" width="17.28515625" style="17" customWidth="1"/>
    <col min="4" max="4" width="17.28515625" style="17" hidden="1" customWidth="1"/>
    <col min="5" max="5" width="17.28515625" style="17" customWidth="1"/>
    <col min="6" max="6" width="15.85546875" style="1" customWidth="1"/>
    <col min="7" max="7" width="15.42578125" style="3" customWidth="1"/>
    <col min="8" max="8" width="15.7109375" style="3" customWidth="1"/>
    <col min="9" max="9" width="16.7109375" style="60" customWidth="1"/>
    <col min="10" max="10" width="19.42578125" style="53" customWidth="1"/>
    <col min="11" max="11" width="12.5703125" style="3" customWidth="1"/>
    <col min="12" max="12" width="11.5703125" style="17" bestFit="1" customWidth="1"/>
    <col min="13" max="16384" width="9.140625" style="3"/>
  </cols>
  <sheetData>
    <row r="1" spans="1:12" s="4" customFormat="1" ht="15.75" x14ac:dyDescent="0.25">
      <c r="A1" s="27" t="s">
        <v>5</v>
      </c>
      <c r="B1" s="27"/>
      <c r="C1" s="27"/>
      <c r="D1" s="27"/>
      <c r="E1" s="27"/>
      <c r="F1" s="37"/>
      <c r="G1" s="27"/>
      <c r="H1" s="27"/>
      <c r="I1" s="56"/>
      <c r="J1" s="52"/>
      <c r="K1" s="27"/>
      <c r="L1" s="8"/>
    </row>
    <row r="2" spans="1:12" s="4" customFormat="1" ht="16.5" thickBot="1" x14ac:dyDescent="0.3">
      <c r="A2" s="28" t="s">
        <v>19</v>
      </c>
      <c r="B2" s="28"/>
      <c r="C2" s="5"/>
      <c r="D2" s="5"/>
      <c r="E2" s="80"/>
      <c r="F2" s="79"/>
      <c r="G2" s="2"/>
      <c r="H2" s="2"/>
      <c r="I2" s="57"/>
      <c r="J2" s="53"/>
      <c r="K2" s="2"/>
      <c r="L2" s="8"/>
    </row>
    <row r="3" spans="1:12" s="12" customFormat="1" ht="16.5" thickTop="1" x14ac:dyDescent="0.25">
      <c r="A3" s="18" t="s">
        <v>7</v>
      </c>
      <c r="B3" s="171" t="s">
        <v>9</v>
      </c>
      <c r="C3" s="174" t="s">
        <v>159</v>
      </c>
      <c r="D3" s="174" t="s">
        <v>573</v>
      </c>
      <c r="E3" s="174" t="s">
        <v>574</v>
      </c>
      <c r="F3" s="168" t="s">
        <v>514</v>
      </c>
      <c r="G3" s="177" t="s">
        <v>13</v>
      </c>
      <c r="H3" s="178"/>
      <c r="I3" s="161" t="s">
        <v>3</v>
      </c>
      <c r="J3" s="161" t="s">
        <v>4</v>
      </c>
      <c r="K3" s="161" t="s">
        <v>6</v>
      </c>
      <c r="L3" s="29"/>
    </row>
    <row r="4" spans="1:12" s="12" customFormat="1" ht="15.75" x14ac:dyDescent="0.25">
      <c r="A4" s="18" t="s">
        <v>2</v>
      </c>
      <c r="B4" s="172"/>
      <c r="C4" s="175"/>
      <c r="D4" s="175"/>
      <c r="E4" s="175"/>
      <c r="F4" s="169"/>
      <c r="G4" s="62" t="s">
        <v>14</v>
      </c>
      <c r="H4" s="62" t="s">
        <v>14</v>
      </c>
      <c r="I4" s="162"/>
      <c r="J4" s="162"/>
      <c r="K4" s="162"/>
      <c r="L4" s="29"/>
    </row>
    <row r="5" spans="1:12" s="12" customFormat="1" ht="15.75" x14ac:dyDescent="0.25">
      <c r="A5" s="22" t="s">
        <v>8</v>
      </c>
      <c r="B5" s="173"/>
      <c r="C5" s="176"/>
      <c r="D5" s="176"/>
      <c r="E5" s="176"/>
      <c r="F5" s="170"/>
      <c r="G5" s="62" t="s">
        <v>16</v>
      </c>
      <c r="H5" s="62" t="s">
        <v>15</v>
      </c>
      <c r="I5" s="163"/>
      <c r="J5" s="163"/>
      <c r="K5" s="163"/>
      <c r="L5" s="29"/>
    </row>
    <row r="6" spans="1:12" x14ac:dyDescent="0.25">
      <c r="A6" s="13">
        <v>1</v>
      </c>
      <c r="B6" s="24">
        <v>2</v>
      </c>
      <c r="C6" s="19">
        <v>3</v>
      </c>
      <c r="D6" s="19">
        <v>3</v>
      </c>
      <c r="E6" s="19">
        <v>3</v>
      </c>
      <c r="G6" s="13">
        <v>5</v>
      </c>
      <c r="H6" s="13">
        <v>6</v>
      </c>
      <c r="I6" s="58" t="s">
        <v>200</v>
      </c>
      <c r="J6" s="41" t="s">
        <v>199</v>
      </c>
      <c r="K6" s="13" t="s">
        <v>201</v>
      </c>
    </row>
    <row r="7" spans="1:12" s="7" customFormat="1" x14ac:dyDescent="0.25">
      <c r="A7" s="34" t="s">
        <v>197</v>
      </c>
      <c r="B7" s="18" t="s">
        <v>198</v>
      </c>
      <c r="C7" s="35">
        <f>C8+C586</f>
        <v>5862752000</v>
      </c>
      <c r="D7" s="35">
        <f>D8+D586</f>
        <v>5862752000</v>
      </c>
      <c r="E7" s="35">
        <f>E8+E586</f>
        <v>5862752000</v>
      </c>
      <c r="F7" s="35">
        <f>FEB!I7</f>
        <v>602907511</v>
      </c>
      <c r="G7" s="35">
        <f t="shared" ref="G7:H7" si="0">G8+G586</f>
        <v>273301415</v>
      </c>
      <c r="H7" s="35">
        <f t="shared" si="0"/>
        <v>308695191</v>
      </c>
      <c r="I7" s="35">
        <f>SUM(F7:H7)</f>
        <v>1184904117</v>
      </c>
      <c r="J7" s="35">
        <f>C7-I7</f>
        <v>4677847883</v>
      </c>
      <c r="K7" s="11">
        <f>I7/C7</f>
        <v>0.20210715326181289</v>
      </c>
      <c r="L7" s="16"/>
    </row>
    <row r="8" spans="1:12" s="7" customFormat="1" x14ac:dyDescent="0.25">
      <c r="A8" s="18" t="s">
        <v>203</v>
      </c>
      <c r="B8" s="36" t="s">
        <v>214</v>
      </c>
      <c r="C8" s="10">
        <f>C9+C107</f>
        <v>491924000</v>
      </c>
      <c r="D8" s="10">
        <f>D9+D107</f>
        <v>491924000</v>
      </c>
      <c r="E8" s="10">
        <f>E9+E107</f>
        <v>491924000</v>
      </c>
      <c r="F8" s="10">
        <f>FEB!I8</f>
        <v>0</v>
      </c>
      <c r="G8" s="10">
        <f t="shared" ref="G8:H8" si="1">G9+G107</f>
        <v>60785000</v>
      </c>
      <c r="H8" s="10">
        <f t="shared" si="1"/>
        <v>0</v>
      </c>
      <c r="I8" s="10">
        <f t="shared" ref="I8:I71" si="2">SUM(F8:H8)</f>
        <v>60785000</v>
      </c>
      <c r="J8" s="10">
        <f t="shared" ref="J8:J71" si="3">C8-I8</f>
        <v>431139000</v>
      </c>
      <c r="K8" s="11">
        <f t="shared" ref="K8:K71" si="4">I8/C8</f>
        <v>0.12356583537294379</v>
      </c>
      <c r="L8" s="16"/>
    </row>
    <row r="9" spans="1:12" s="7" customFormat="1" x14ac:dyDescent="0.25">
      <c r="A9" s="31">
        <v>5143</v>
      </c>
      <c r="B9" s="32" t="s">
        <v>17</v>
      </c>
      <c r="C9" s="33">
        <f>C10</f>
        <v>99292000</v>
      </c>
      <c r="D9" s="33">
        <f>D10</f>
        <v>99292000</v>
      </c>
      <c r="E9" s="33">
        <f>E10</f>
        <v>99292000</v>
      </c>
      <c r="F9" s="33">
        <f>FEB!I9</f>
        <v>0</v>
      </c>
      <c r="G9" s="33">
        <f t="shared" ref="G9:H9" si="5">G10</f>
        <v>8775000</v>
      </c>
      <c r="H9" s="33">
        <f t="shared" si="5"/>
        <v>0</v>
      </c>
      <c r="I9" s="59">
        <f t="shared" si="2"/>
        <v>8775000</v>
      </c>
      <c r="J9" s="54">
        <f t="shared" si="3"/>
        <v>90517000</v>
      </c>
      <c r="K9" s="55">
        <f t="shared" si="4"/>
        <v>8.8375699955686254E-2</v>
      </c>
      <c r="L9" s="16"/>
    </row>
    <row r="10" spans="1:12" s="7" customFormat="1" x14ac:dyDescent="0.25">
      <c r="A10" s="31" t="s">
        <v>196</v>
      </c>
      <c r="B10" s="32" t="s">
        <v>215</v>
      </c>
      <c r="C10" s="33">
        <f>C11+C30+C85</f>
        <v>99292000</v>
      </c>
      <c r="D10" s="33">
        <f>D11+D30+D85</f>
        <v>99292000</v>
      </c>
      <c r="E10" s="33">
        <f>E11+E30+E85</f>
        <v>99292000</v>
      </c>
      <c r="F10" s="33">
        <f>FEB!I10</f>
        <v>0</v>
      </c>
      <c r="G10" s="33">
        <f t="shared" ref="G10:H10" si="6">G11+G30+G85</f>
        <v>8775000</v>
      </c>
      <c r="H10" s="33">
        <f t="shared" si="6"/>
        <v>0</v>
      </c>
      <c r="I10" s="59">
        <f t="shared" si="2"/>
        <v>8775000</v>
      </c>
      <c r="J10" s="54">
        <f t="shared" si="3"/>
        <v>90517000</v>
      </c>
      <c r="K10" s="55">
        <f t="shared" si="4"/>
        <v>8.8375699955686254E-2</v>
      </c>
      <c r="L10" s="16"/>
    </row>
    <row r="11" spans="1:12" s="7" customFormat="1" x14ac:dyDescent="0.25">
      <c r="A11" s="31" t="s">
        <v>195</v>
      </c>
      <c r="B11" s="32" t="s">
        <v>18</v>
      </c>
      <c r="C11" s="33">
        <f>C12+C23</f>
        <v>1800000</v>
      </c>
      <c r="D11" s="33">
        <f>D12+D23</f>
        <v>1800000</v>
      </c>
      <c r="E11" s="33">
        <f>E12+E23</f>
        <v>1800000</v>
      </c>
      <c r="F11" s="33">
        <f>FEB!I11</f>
        <v>0</v>
      </c>
      <c r="G11" s="33">
        <f t="shared" ref="G11:H11" si="7">G12+G23</f>
        <v>0</v>
      </c>
      <c r="H11" s="33">
        <f t="shared" si="7"/>
        <v>0</v>
      </c>
      <c r="I11" s="59">
        <f t="shared" si="2"/>
        <v>0</v>
      </c>
      <c r="J11" s="54">
        <f t="shared" si="3"/>
        <v>1800000</v>
      </c>
      <c r="K11" s="55">
        <f t="shared" si="4"/>
        <v>0</v>
      </c>
      <c r="L11" s="16"/>
    </row>
    <row r="12" spans="1:12" s="15" customFormat="1" x14ac:dyDescent="0.25">
      <c r="A12" s="30" t="s">
        <v>172</v>
      </c>
      <c r="B12" s="32" t="s">
        <v>158</v>
      </c>
      <c r="C12" s="33">
        <f t="shared" ref="C12:H13" si="8">C13</f>
        <v>1520000</v>
      </c>
      <c r="D12" s="33">
        <f t="shared" si="8"/>
        <v>1520000</v>
      </c>
      <c r="E12" s="33">
        <f t="shared" si="8"/>
        <v>1520000</v>
      </c>
      <c r="F12" s="33">
        <f>FEB!I12</f>
        <v>0</v>
      </c>
      <c r="G12" s="33">
        <f t="shared" si="8"/>
        <v>0</v>
      </c>
      <c r="H12" s="33">
        <f t="shared" si="8"/>
        <v>0</v>
      </c>
      <c r="I12" s="59">
        <f t="shared" si="2"/>
        <v>0</v>
      </c>
      <c r="J12" s="54">
        <f t="shared" si="3"/>
        <v>1520000</v>
      </c>
      <c r="K12" s="55">
        <f t="shared" si="4"/>
        <v>0</v>
      </c>
      <c r="L12" s="14"/>
    </row>
    <row r="13" spans="1:12" x14ac:dyDescent="0.25">
      <c r="A13" s="31" t="s">
        <v>0</v>
      </c>
      <c r="B13" s="32" t="s">
        <v>158</v>
      </c>
      <c r="C13" s="33">
        <f t="shared" si="8"/>
        <v>1520000</v>
      </c>
      <c r="D13" s="33">
        <f t="shared" si="8"/>
        <v>1520000</v>
      </c>
      <c r="E13" s="33">
        <f t="shared" si="8"/>
        <v>1520000</v>
      </c>
      <c r="F13" s="33">
        <f>FEB!I13</f>
        <v>0</v>
      </c>
      <c r="G13" s="33">
        <f t="shared" si="8"/>
        <v>0</v>
      </c>
      <c r="H13" s="33">
        <f t="shared" si="8"/>
        <v>0</v>
      </c>
      <c r="I13" s="59">
        <f t="shared" si="2"/>
        <v>0</v>
      </c>
      <c r="J13" s="54">
        <f t="shared" si="3"/>
        <v>1520000</v>
      </c>
      <c r="K13" s="55">
        <f t="shared" si="4"/>
        <v>0</v>
      </c>
    </row>
    <row r="14" spans="1:12" x14ac:dyDescent="0.25">
      <c r="A14" s="31">
        <v>521211</v>
      </c>
      <c r="B14" s="32" t="s">
        <v>1</v>
      </c>
      <c r="C14" s="33">
        <f>C15+C17+C20</f>
        <v>1520000</v>
      </c>
      <c r="D14" s="33">
        <f>D15+D17+D20</f>
        <v>1520000</v>
      </c>
      <c r="E14" s="33">
        <f>E15+E17+E20</f>
        <v>1520000</v>
      </c>
      <c r="F14" s="33">
        <f>FEB!I14</f>
        <v>0</v>
      </c>
      <c r="G14" s="33">
        <f t="shared" ref="G14:H14" si="9">G15+G17+G20</f>
        <v>0</v>
      </c>
      <c r="H14" s="33">
        <f t="shared" si="9"/>
        <v>0</v>
      </c>
      <c r="I14" s="59">
        <f t="shared" si="2"/>
        <v>0</v>
      </c>
      <c r="J14" s="54">
        <f t="shared" si="3"/>
        <v>1520000</v>
      </c>
      <c r="K14" s="55">
        <f t="shared" si="4"/>
        <v>0</v>
      </c>
    </row>
    <row r="15" spans="1:12" x14ac:dyDescent="0.25">
      <c r="A15" s="31"/>
      <c r="B15" s="32" t="s">
        <v>280</v>
      </c>
      <c r="C15" s="33">
        <f>C16</f>
        <v>240000</v>
      </c>
      <c r="D15" s="33">
        <f>D16</f>
        <v>240000</v>
      </c>
      <c r="E15" s="33">
        <f>E16</f>
        <v>240000</v>
      </c>
      <c r="F15" s="1">
        <f>FEB!I15</f>
        <v>0</v>
      </c>
      <c r="G15" s="33">
        <f>G16</f>
        <v>0</v>
      </c>
      <c r="H15" s="33">
        <f>H16</f>
        <v>0</v>
      </c>
      <c r="I15" s="59">
        <f t="shared" si="2"/>
        <v>0</v>
      </c>
      <c r="J15" s="54">
        <f t="shared" si="3"/>
        <v>240000</v>
      </c>
      <c r="K15" s="55">
        <f t="shared" si="4"/>
        <v>0</v>
      </c>
    </row>
    <row r="16" spans="1:12" x14ac:dyDescent="0.25">
      <c r="A16" s="31"/>
      <c r="B16" s="9" t="s">
        <v>281</v>
      </c>
      <c r="C16" s="33">
        <v>240000</v>
      </c>
      <c r="D16" s="33">
        <v>240000</v>
      </c>
      <c r="E16" s="33">
        <v>240000</v>
      </c>
      <c r="F16" s="1">
        <f>FEB!I16</f>
        <v>0</v>
      </c>
      <c r="G16" s="33">
        <v>0</v>
      </c>
      <c r="H16" s="33">
        <v>0</v>
      </c>
      <c r="I16" s="59">
        <f t="shared" si="2"/>
        <v>0</v>
      </c>
      <c r="J16" s="54">
        <f t="shared" si="3"/>
        <v>240000</v>
      </c>
      <c r="K16" s="55">
        <f t="shared" si="4"/>
        <v>0</v>
      </c>
    </row>
    <row r="17" spans="1:12" x14ac:dyDescent="0.25">
      <c r="A17" s="31"/>
      <c r="B17" s="32" t="s">
        <v>282</v>
      </c>
      <c r="C17" s="33">
        <f>SUM(C18:C19)</f>
        <v>840000</v>
      </c>
      <c r="D17" s="33">
        <f>SUM(D18:D19)</f>
        <v>840000</v>
      </c>
      <c r="E17" s="33">
        <f>SUM(E18:E19)</f>
        <v>840000</v>
      </c>
      <c r="F17" s="1">
        <f>FEB!I17</f>
        <v>0</v>
      </c>
      <c r="G17" s="33">
        <f>G18+G19</f>
        <v>0</v>
      </c>
      <c r="H17" s="33">
        <f>H18+H19</f>
        <v>0</v>
      </c>
      <c r="I17" s="59">
        <f t="shared" si="2"/>
        <v>0</v>
      </c>
      <c r="J17" s="54">
        <f t="shared" si="3"/>
        <v>840000</v>
      </c>
      <c r="K17" s="55">
        <f t="shared" si="4"/>
        <v>0</v>
      </c>
    </row>
    <row r="18" spans="1:12" x14ac:dyDescent="0.25">
      <c r="A18" s="31"/>
      <c r="B18" s="9" t="s">
        <v>168</v>
      </c>
      <c r="C18" s="33">
        <v>240000</v>
      </c>
      <c r="D18" s="33">
        <v>240000</v>
      </c>
      <c r="E18" s="33">
        <v>240000</v>
      </c>
      <c r="F18" s="1">
        <f>FEB!I18</f>
        <v>0</v>
      </c>
      <c r="G18" s="33">
        <v>0</v>
      </c>
      <c r="H18" s="33">
        <v>0</v>
      </c>
      <c r="I18" s="59">
        <f t="shared" si="2"/>
        <v>0</v>
      </c>
      <c r="J18" s="54">
        <f t="shared" si="3"/>
        <v>240000</v>
      </c>
      <c r="K18" s="55">
        <f t="shared" si="4"/>
        <v>0</v>
      </c>
    </row>
    <row r="19" spans="1:12" x14ac:dyDescent="0.25">
      <c r="A19" s="31"/>
      <c r="B19" s="9" t="s">
        <v>283</v>
      </c>
      <c r="C19" s="33">
        <v>600000</v>
      </c>
      <c r="D19" s="33">
        <v>600000</v>
      </c>
      <c r="E19" s="33">
        <v>600000</v>
      </c>
      <c r="F19" s="1">
        <f>FEB!I19</f>
        <v>0</v>
      </c>
      <c r="G19" s="33">
        <v>0</v>
      </c>
      <c r="H19" s="33">
        <v>0</v>
      </c>
      <c r="I19" s="59">
        <f t="shared" si="2"/>
        <v>0</v>
      </c>
      <c r="J19" s="54">
        <f t="shared" si="3"/>
        <v>600000</v>
      </c>
      <c r="K19" s="55">
        <f t="shared" si="4"/>
        <v>0</v>
      </c>
    </row>
    <row r="20" spans="1:12" x14ac:dyDescent="0.25">
      <c r="A20" s="31"/>
      <c r="B20" s="32" t="s">
        <v>284</v>
      </c>
      <c r="C20" s="33">
        <f>SUM(C21:C22)</f>
        <v>440000</v>
      </c>
      <c r="D20" s="33">
        <f>SUM(D21:D22)</f>
        <v>440000</v>
      </c>
      <c r="E20" s="33">
        <f>SUM(E21:E22)</f>
        <v>440000</v>
      </c>
      <c r="F20" s="1">
        <f>FEB!I20</f>
        <v>0</v>
      </c>
      <c r="G20" s="33">
        <f>G21+G22</f>
        <v>0</v>
      </c>
      <c r="H20" s="33">
        <f>H21+H22</f>
        <v>0</v>
      </c>
      <c r="I20" s="59">
        <f t="shared" si="2"/>
        <v>0</v>
      </c>
      <c r="J20" s="54">
        <f t="shared" si="3"/>
        <v>440000</v>
      </c>
      <c r="K20" s="55">
        <f t="shared" si="4"/>
        <v>0</v>
      </c>
    </row>
    <row r="21" spans="1:12" s="7" customFormat="1" x14ac:dyDescent="0.25">
      <c r="A21" s="31"/>
      <c r="B21" s="9" t="s">
        <v>168</v>
      </c>
      <c r="C21" s="33">
        <v>240000</v>
      </c>
      <c r="D21" s="33">
        <v>240000</v>
      </c>
      <c r="E21" s="33">
        <v>240000</v>
      </c>
      <c r="F21" s="1">
        <f>FEB!I21</f>
        <v>0</v>
      </c>
      <c r="G21" s="33">
        <v>0</v>
      </c>
      <c r="H21" s="33">
        <v>0</v>
      </c>
      <c r="I21" s="59">
        <f t="shared" si="2"/>
        <v>0</v>
      </c>
      <c r="J21" s="54">
        <f t="shared" si="3"/>
        <v>240000</v>
      </c>
      <c r="K21" s="55">
        <f t="shared" si="4"/>
        <v>0</v>
      </c>
      <c r="L21" s="16"/>
    </row>
    <row r="22" spans="1:12" s="15" customFormat="1" x14ac:dyDescent="0.25">
      <c r="A22" s="31"/>
      <c r="B22" s="9" t="s">
        <v>285</v>
      </c>
      <c r="C22" s="33">
        <v>200000</v>
      </c>
      <c r="D22" s="33">
        <v>200000</v>
      </c>
      <c r="E22" s="33">
        <v>200000</v>
      </c>
      <c r="F22" s="1">
        <f>FEB!I22</f>
        <v>0</v>
      </c>
      <c r="G22" s="33">
        <v>0</v>
      </c>
      <c r="H22" s="33">
        <v>0</v>
      </c>
      <c r="I22" s="59">
        <f t="shared" si="2"/>
        <v>0</v>
      </c>
      <c r="J22" s="54">
        <f t="shared" si="3"/>
        <v>200000</v>
      </c>
      <c r="K22" s="55">
        <f t="shared" si="4"/>
        <v>0</v>
      </c>
      <c r="L22" s="14"/>
    </row>
    <row r="23" spans="1:12" x14ac:dyDescent="0.25">
      <c r="A23" s="31" t="s">
        <v>217</v>
      </c>
      <c r="B23" s="32" t="s">
        <v>20</v>
      </c>
      <c r="C23" s="33">
        <f t="shared" ref="C23:H24" si="10">C24</f>
        <v>280000</v>
      </c>
      <c r="D23" s="33">
        <f t="shared" si="10"/>
        <v>280000</v>
      </c>
      <c r="E23" s="33">
        <f t="shared" si="10"/>
        <v>280000</v>
      </c>
      <c r="F23" s="33">
        <f>FEB!I23</f>
        <v>0</v>
      </c>
      <c r="G23" s="33">
        <f t="shared" si="10"/>
        <v>0</v>
      </c>
      <c r="H23" s="33">
        <f t="shared" si="10"/>
        <v>0</v>
      </c>
      <c r="I23" s="59">
        <f t="shared" si="2"/>
        <v>0</v>
      </c>
      <c r="J23" s="54">
        <f t="shared" si="3"/>
        <v>280000</v>
      </c>
      <c r="K23" s="55">
        <f t="shared" si="4"/>
        <v>0</v>
      </c>
    </row>
    <row r="24" spans="1:12" x14ac:dyDescent="0.25">
      <c r="A24" s="31" t="s">
        <v>0</v>
      </c>
      <c r="B24" s="32" t="s">
        <v>218</v>
      </c>
      <c r="C24" s="33">
        <f t="shared" si="10"/>
        <v>280000</v>
      </c>
      <c r="D24" s="33">
        <f t="shared" si="10"/>
        <v>280000</v>
      </c>
      <c r="E24" s="33">
        <f t="shared" si="10"/>
        <v>280000</v>
      </c>
      <c r="F24" s="33">
        <f>FEB!I24</f>
        <v>0</v>
      </c>
      <c r="G24" s="33">
        <f t="shared" si="10"/>
        <v>0</v>
      </c>
      <c r="H24" s="33">
        <f t="shared" si="10"/>
        <v>0</v>
      </c>
      <c r="I24" s="59">
        <f t="shared" si="2"/>
        <v>0</v>
      </c>
      <c r="J24" s="54">
        <f t="shared" si="3"/>
        <v>280000</v>
      </c>
      <c r="K24" s="55">
        <f t="shared" si="4"/>
        <v>0</v>
      </c>
    </row>
    <row r="25" spans="1:12" x14ac:dyDescent="0.25">
      <c r="A25" s="31">
        <v>521211</v>
      </c>
      <c r="B25" s="32" t="s">
        <v>1</v>
      </c>
      <c r="C25" s="33">
        <f>C26+C28</f>
        <v>280000</v>
      </c>
      <c r="D25" s="33">
        <f>D26+D28</f>
        <v>280000</v>
      </c>
      <c r="E25" s="33">
        <f>E26+E28</f>
        <v>280000</v>
      </c>
      <c r="F25" s="33">
        <f>FEB!I25</f>
        <v>0</v>
      </c>
      <c r="G25" s="33">
        <f t="shared" ref="G25:H25" si="11">G26+G28</f>
        <v>0</v>
      </c>
      <c r="H25" s="33">
        <f t="shared" si="11"/>
        <v>0</v>
      </c>
      <c r="I25" s="59">
        <f t="shared" si="2"/>
        <v>0</v>
      </c>
      <c r="J25" s="54">
        <f t="shared" si="3"/>
        <v>280000</v>
      </c>
      <c r="K25" s="55">
        <f t="shared" si="4"/>
        <v>0</v>
      </c>
    </row>
    <row r="26" spans="1:12" x14ac:dyDescent="0.25">
      <c r="A26" s="31"/>
      <c r="B26" s="32" t="s">
        <v>286</v>
      </c>
      <c r="C26" s="33">
        <f>C27</f>
        <v>80000</v>
      </c>
      <c r="D26" s="33">
        <f>D27</f>
        <v>80000</v>
      </c>
      <c r="E26" s="33">
        <f>E27</f>
        <v>80000</v>
      </c>
      <c r="F26" s="33">
        <f>FEB!I26</f>
        <v>0</v>
      </c>
      <c r="G26" s="33">
        <f t="shared" ref="G26:H26" si="12">G27</f>
        <v>0</v>
      </c>
      <c r="H26" s="33">
        <f t="shared" si="12"/>
        <v>0</v>
      </c>
      <c r="I26" s="59">
        <f t="shared" si="2"/>
        <v>0</v>
      </c>
      <c r="J26" s="54">
        <f t="shared" si="3"/>
        <v>80000</v>
      </c>
      <c r="K26" s="55">
        <f t="shared" si="4"/>
        <v>0</v>
      </c>
    </row>
    <row r="27" spans="1:12" s="7" customFormat="1" x14ac:dyDescent="0.25">
      <c r="A27" s="31"/>
      <c r="B27" s="9" t="s">
        <v>168</v>
      </c>
      <c r="C27" s="33">
        <v>80000</v>
      </c>
      <c r="D27" s="33">
        <v>80000</v>
      </c>
      <c r="E27" s="33">
        <v>80000</v>
      </c>
      <c r="F27" s="1">
        <f>FEB!I27</f>
        <v>0</v>
      </c>
      <c r="G27" s="33">
        <v>0</v>
      </c>
      <c r="H27" s="33">
        <v>0</v>
      </c>
      <c r="I27" s="59">
        <f t="shared" si="2"/>
        <v>0</v>
      </c>
      <c r="J27" s="54">
        <f t="shared" si="3"/>
        <v>80000</v>
      </c>
      <c r="K27" s="55">
        <f t="shared" si="4"/>
        <v>0</v>
      </c>
      <c r="L27" s="16"/>
    </row>
    <row r="28" spans="1:12" s="7" customFormat="1" x14ac:dyDescent="0.25">
      <c r="A28" s="31"/>
      <c r="B28" s="32" t="s">
        <v>287</v>
      </c>
      <c r="C28" s="33">
        <f>C29</f>
        <v>200000</v>
      </c>
      <c r="D28" s="33">
        <f>D29</f>
        <v>200000</v>
      </c>
      <c r="E28" s="33">
        <f>E29</f>
        <v>200000</v>
      </c>
      <c r="F28" s="33">
        <f>FEB!I28</f>
        <v>0</v>
      </c>
      <c r="G28" s="33">
        <f t="shared" ref="G28:H28" si="13">G29</f>
        <v>0</v>
      </c>
      <c r="H28" s="33">
        <f t="shared" si="13"/>
        <v>0</v>
      </c>
      <c r="I28" s="59">
        <f t="shared" si="2"/>
        <v>0</v>
      </c>
      <c r="J28" s="54">
        <f t="shared" si="3"/>
        <v>200000</v>
      </c>
      <c r="K28" s="55">
        <f t="shared" si="4"/>
        <v>0</v>
      </c>
      <c r="L28" s="16"/>
    </row>
    <row r="29" spans="1:12" s="15" customFormat="1" x14ac:dyDescent="0.25">
      <c r="A29" s="31"/>
      <c r="B29" s="9" t="s">
        <v>283</v>
      </c>
      <c r="C29" s="33">
        <v>200000</v>
      </c>
      <c r="D29" s="33">
        <v>200000</v>
      </c>
      <c r="E29" s="33">
        <v>200000</v>
      </c>
      <c r="F29" s="1">
        <f>FEB!I29</f>
        <v>0</v>
      </c>
      <c r="G29" s="33">
        <v>0</v>
      </c>
      <c r="H29" s="33">
        <v>0</v>
      </c>
      <c r="I29" s="59">
        <f t="shared" si="2"/>
        <v>0</v>
      </c>
      <c r="J29" s="54">
        <f t="shared" si="3"/>
        <v>200000</v>
      </c>
      <c r="K29" s="55">
        <f t="shared" si="4"/>
        <v>0</v>
      </c>
      <c r="L29" s="14"/>
    </row>
    <row r="30" spans="1:12" x14ac:dyDescent="0.25">
      <c r="A30" s="31" t="s">
        <v>194</v>
      </c>
      <c r="B30" s="32" t="s">
        <v>21</v>
      </c>
      <c r="C30" s="33">
        <f>C31</f>
        <v>70542000</v>
      </c>
      <c r="D30" s="33">
        <f>D31</f>
        <v>70542000</v>
      </c>
      <c r="E30" s="33">
        <f>E31</f>
        <v>70542000</v>
      </c>
      <c r="F30" s="33">
        <f>FEB!I30</f>
        <v>0</v>
      </c>
      <c r="G30" s="33">
        <f t="shared" ref="G30:H30" si="14">G31</f>
        <v>8775000</v>
      </c>
      <c r="H30" s="33">
        <f t="shared" si="14"/>
        <v>0</v>
      </c>
      <c r="I30" s="59">
        <f t="shared" si="2"/>
        <v>8775000</v>
      </c>
      <c r="J30" s="33">
        <f t="shared" si="3"/>
        <v>61767000</v>
      </c>
      <c r="K30" s="55">
        <f t="shared" si="4"/>
        <v>0.12439397805562644</v>
      </c>
    </row>
    <row r="31" spans="1:12" x14ac:dyDescent="0.25">
      <c r="A31" s="31" t="s">
        <v>216</v>
      </c>
      <c r="B31" s="32" t="s">
        <v>22</v>
      </c>
      <c r="C31" s="33">
        <f>C32+C43+C65</f>
        <v>70542000</v>
      </c>
      <c r="D31" s="33">
        <f>D32+D43+D65</f>
        <v>70542000</v>
      </c>
      <c r="E31" s="33">
        <f>E32+E43+E65</f>
        <v>70542000</v>
      </c>
      <c r="F31" s="33">
        <f>FEB!I31</f>
        <v>0</v>
      </c>
      <c r="G31" s="33">
        <f t="shared" ref="G31:H31" si="15">G32+G43+G65</f>
        <v>8775000</v>
      </c>
      <c r="H31" s="33">
        <f t="shared" si="15"/>
        <v>0</v>
      </c>
      <c r="I31" s="59">
        <f t="shared" si="2"/>
        <v>8775000</v>
      </c>
      <c r="J31" s="33">
        <f t="shared" si="3"/>
        <v>61767000</v>
      </c>
      <c r="K31" s="55">
        <f t="shared" si="4"/>
        <v>0.12439397805562644</v>
      </c>
    </row>
    <row r="32" spans="1:12" x14ac:dyDescent="0.25">
      <c r="A32" s="31" t="s">
        <v>0</v>
      </c>
      <c r="B32" s="32" t="s">
        <v>23</v>
      </c>
      <c r="C32" s="33">
        <f>C33</f>
        <v>16592000</v>
      </c>
      <c r="D32" s="33">
        <f>D33</f>
        <v>16592000</v>
      </c>
      <c r="E32" s="33">
        <f>E33</f>
        <v>16592000</v>
      </c>
      <c r="F32" s="33">
        <f>FEB!I32</f>
        <v>0</v>
      </c>
      <c r="G32" s="33">
        <f t="shared" ref="G32:H32" si="16">G33</f>
        <v>5175000</v>
      </c>
      <c r="H32" s="33">
        <f t="shared" si="16"/>
        <v>0</v>
      </c>
      <c r="I32" s="59">
        <f t="shared" si="2"/>
        <v>5175000</v>
      </c>
      <c r="J32" s="33">
        <f t="shared" si="3"/>
        <v>11417000</v>
      </c>
      <c r="K32" s="55">
        <f t="shared" si="4"/>
        <v>0.31189729990356796</v>
      </c>
    </row>
    <row r="33" spans="1:12" x14ac:dyDescent="0.25">
      <c r="A33" s="31">
        <v>521211</v>
      </c>
      <c r="B33" s="32" t="s">
        <v>1</v>
      </c>
      <c r="C33" s="33">
        <f>C34+C36+C41</f>
        <v>16592000</v>
      </c>
      <c r="D33" s="33">
        <f>D34+D36+D41</f>
        <v>16592000</v>
      </c>
      <c r="E33" s="33">
        <f>E34+E36+E41</f>
        <v>16592000</v>
      </c>
      <c r="F33" s="33">
        <f>FEB!I33</f>
        <v>0</v>
      </c>
      <c r="G33" s="33">
        <f t="shared" ref="G33:H33" si="17">G34+G36+G41</f>
        <v>5175000</v>
      </c>
      <c r="H33" s="33">
        <f t="shared" si="17"/>
        <v>0</v>
      </c>
      <c r="I33" s="59">
        <f t="shared" si="2"/>
        <v>5175000</v>
      </c>
      <c r="J33" s="33">
        <f t="shared" si="3"/>
        <v>11417000</v>
      </c>
      <c r="K33" s="55">
        <f t="shared" si="4"/>
        <v>0.31189729990356796</v>
      </c>
    </row>
    <row r="34" spans="1:12" x14ac:dyDescent="0.25">
      <c r="A34" s="31"/>
      <c r="B34" s="32" t="s">
        <v>288</v>
      </c>
      <c r="C34" s="33">
        <f>C35</f>
        <v>492000</v>
      </c>
      <c r="D34" s="33">
        <f>D35</f>
        <v>492000</v>
      </c>
      <c r="E34" s="33">
        <f>E35</f>
        <v>492000</v>
      </c>
      <c r="F34" s="33">
        <f>FEB!I34</f>
        <v>0</v>
      </c>
      <c r="G34" s="33">
        <f t="shared" ref="G34:H34" si="18">G35</f>
        <v>0</v>
      </c>
      <c r="H34" s="33">
        <f t="shared" si="18"/>
        <v>0</v>
      </c>
      <c r="I34" s="59">
        <f t="shared" si="2"/>
        <v>0</v>
      </c>
      <c r="J34" s="33">
        <f t="shared" si="3"/>
        <v>492000</v>
      </c>
      <c r="K34" s="55">
        <f t="shared" si="4"/>
        <v>0</v>
      </c>
    </row>
    <row r="35" spans="1:12" x14ac:dyDescent="0.25">
      <c r="A35" s="31"/>
      <c r="B35" s="9" t="s">
        <v>168</v>
      </c>
      <c r="C35" s="33">
        <v>492000</v>
      </c>
      <c r="D35" s="33">
        <v>492000</v>
      </c>
      <c r="E35" s="33">
        <v>492000</v>
      </c>
      <c r="F35" s="1">
        <f>FEB!I35</f>
        <v>0</v>
      </c>
      <c r="G35" s="33">
        <v>0</v>
      </c>
      <c r="H35" s="33">
        <v>0</v>
      </c>
      <c r="I35" s="59">
        <f t="shared" si="2"/>
        <v>0</v>
      </c>
      <c r="J35" s="54">
        <f t="shared" si="3"/>
        <v>492000</v>
      </c>
      <c r="K35" s="55">
        <f t="shared" si="4"/>
        <v>0</v>
      </c>
    </row>
    <row r="36" spans="1:12" x14ac:dyDescent="0.25">
      <c r="A36" s="31"/>
      <c r="B36" s="32" t="s">
        <v>289</v>
      </c>
      <c r="C36" s="33">
        <f>SUM(C37:C40)</f>
        <v>15900000</v>
      </c>
      <c r="D36" s="33">
        <f>SUM(D37:D40)</f>
        <v>15900000</v>
      </c>
      <c r="E36" s="33">
        <f>SUM(E37:E40)</f>
        <v>15900000</v>
      </c>
      <c r="F36" s="33">
        <f>FEB!I36</f>
        <v>0</v>
      </c>
      <c r="G36" s="33">
        <f t="shared" ref="G36:H36" si="19">SUM(G37:G40)</f>
        <v>5175000</v>
      </c>
      <c r="H36" s="33">
        <f t="shared" si="19"/>
        <v>0</v>
      </c>
      <c r="I36" s="59">
        <f t="shared" si="2"/>
        <v>5175000</v>
      </c>
      <c r="J36" s="33">
        <f t="shared" si="3"/>
        <v>10725000</v>
      </c>
      <c r="K36" s="55">
        <f t="shared" si="4"/>
        <v>0.32547169811320753</v>
      </c>
    </row>
    <row r="37" spans="1:12" x14ac:dyDescent="0.25">
      <c r="A37" s="31"/>
      <c r="B37" s="9" t="s">
        <v>290</v>
      </c>
      <c r="C37" s="33">
        <v>2550000</v>
      </c>
      <c r="D37" s="33">
        <v>2550000</v>
      </c>
      <c r="E37" s="33">
        <v>2550000</v>
      </c>
      <c r="F37" s="1">
        <f>FEB!I37</f>
        <v>0</v>
      </c>
      <c r="G37" s="33">
        <v>1275000</v>
      </c>
      <c r="H37" s="33">
        <v>0</v>
      </c>
      <c r="I37" s="59">
        <f t="shared" si="2"/>
        <v>1275000</v>
      </c>
      <c r="J37" s="54">
        <f t="shared" si="3"/>
        <v>1275000</v>
      </c>
      <c r="K37" s="55">
        <f t="shared" si="4"/>
        <v>0.5</v>
      </c>
    </row>
    <row r="38" spans="1:12" x14ac:dyDescent="0.25">
      <c r="A38" s="31"/>
      <c r="B38" s="9" t="s">
        <v>291</v>
      </c>
      <c r="C38" s="33">
        <v>4500000</v>
      </c>
      <c r="D38" s="33">
        <v>4500000</v>
      </c>
      <c r="E38" s="33">
        <v>4500000</v>
      </c>
      <c r="F38" s="1">
        <f>FEB!I38</f>
        <v>0</v>
      </c>
      <c r="G38" s="33">
        <v>2400000</v>
      </c>
      <c r="H38" s="33">
        <v>0</v>
      </c>
      <c r="I38" s="59">
        <f t="shared" si="2"/>
        <v>2400000</v>
      </c>
      <c r="J38" s="54">
        <f t="shared" si="3"/>
        <v>2100000</v>
      </c>
      <c r="K38" s="55">
        <f t="shared" si="4"/>
        <v>0.53333333333333333</v>
      </c>
    </row>
    <row r="39" spans="1:12" x14ac:dyDescent="0.25">
      <c r="A39" s="31"/>
      <c r="B39" s="9" t="s">
        <v>292</v>
      </c>
      <c r="C39" s="33">
        <v>6750000</v>
      </c>
      <c r="D39" s="33">
        <v>6750000</v>
      </c>
      <c r="E39" s="33">
        <v>6750000</v>
      </c>
      <c r="F39" s="1">
        <f>FEB!I39</f>
        <v>0</v>
      </c>
      <c r="G39" s="33">
        <v>1500000</v>
      </c>
      <c r="H39" s="33">
        <v>0</v>
      </c>
      <c r="I39" s="59">
        <f t="shared" si="2"/>
        <v>1500000</v>
      </c>
      <c r="J39" s="54">
        <f t="shared" si="3"/>
        <v>5250000</v>
      </c>
      <c r="K39" s="55">
        <f t="shared" si="4"/>
        <v>0.22222222222222221</v>
      </c>
    </row>
    <row r="40" spans="1:12" s="15" customFormat="1" x14ac:dyDescent="0.25">
      <c r="A40" s="31"/>
      <c r="B40" s="9" t="s">
        <v>293</v>
      </c>
      <c r="C40" s="33">
        <v>2100000</v>
      </c>
      <c r="D40" s="33">
        <v>2100000</v>
      </c>
      <c r="E40" s="33">
        <v>2100000</v>
      </c>
      <c r="F40" s="1">
        <f>FEB!I40</f>
        <v>0</v>
      </c>
      <c r="G40" s="33">
        <v>0</v>
      </c>
      <c r="H40" s="33">
        <v>0</v>
      </c>
      <c r="I40" s="59">
        <f t="shared" si="2"/>
        <v>0</v>
      </c>
      <c r="J40" s="54">
        <f t="shared" si="3"/>
        <v>2100000</v>
      </c>
      <c r="K40" s="55">
        <f t="shared" si="4"/>
        <v>0</v>
      </c>
      <c r="L40" s="14"/>
    </row>
    <row r="41" spans="1:12" x14ac:dyDescent="0.25">
      <c r="A41" s="31"/>
      <c r="B41" s="32" t="s">
        <v>294</v>
      </c>
      <c r="C41" s="33">
        <f>C42</f>
        <v>200000</v>
      </c>
      <c r="D41" s="33">
        <f>D42</f>
        <v>200000</v>
      </c>
      <c r="E41" s="33">
        <f>E42</f>
        <v>200000</v>
      </c>
      <c r="F41" s="33">
        <f>FEB!I41</f>
        <v>0</v>
      </c>
      <c r="G41" s="33">
        <f t="shared" ref="G41:H41" si="20">G42</f>
        <v>0</v>
      </c>
      <c r="H41" s="33">
        <f t="shared" si="20"/>
        <v>0</v>
      </c>
      <c r="I41" s="59">
        <f t="shared" si="2"/>
        <v>0</v>
      </c>
      <c r="J41" s="33">
        <f t="shared" si="3"/>
        <v>200000</v>
      </c>
      <c r="K41" s="55">
        <f t="shared" si="4"/>
        <v>0</v>
      </c>
    </row>
    <row r="42" spans="1:12" x14ac:dyDescent="0.25">
      <c r="A42" s="31"/>
      <c r="B42" s="9" t="s">
        <v>283</v>
      </c>
      <c r="C42" s="33">
        <v>200000</v>
      </c>
      <c r="D42" s="33">
        <v>200000</v>
      </c>
      <c r="E42" s="33">
        <v>200000</v>
      </c>
      <c r="F42" s="1">
        <f>FEB!I42</f>
        <v>0</v>
      </c>
      <c r="G42" s="33">
        <v>0</v>
      </c>
      <c r="H42" s="33">
        <v>0</v>
      </c>
      <c r="I42" s="59">
        <f t="shared" si="2"/>
        <v>0</v>
      </c>
      <c r="J42" s="54">
        <f t="shared" si="3"/>
        <v>200000</v>
      </c>
      <c r="K42" s="55">
        <f t="shared" si="4"/>
        <v>0</v>
      </c>
    </row>
    <row r="43" spans="1:12" x14ac:dyDescent="0.25">
      <c r="A43" s="31" t="s">
        <v>11</v>
      </c>
      <c r="B43" s="32" t="s">
        <v>24</v>
      </c>
      <c r="C43" s="33">
        <f>C44+C49+C57+C59+C61</f>
        <v>26150000</v>
      </c>
      <c r="D43" s="33">
        <f>D44+D49+D57+D59+D61</f>
        <v>26150000</v>
      </c>
      <c r="E43" s="33">
        <f>E44+E49+E57+E59+E61</f>
        <v>26150000</v>
      </c>
      <c r="F43" s="33">
        <f>FEB!I43</f>
        <v>0</v>
      </c>
      <c r="G43" s="33">
        <f t="shared" ref="G43:H43" si="21">G44+G49+G57+G59+G61</f>
        <v>3600000</v>
      </c>
      <c r="H43" s="33">
        <f t="shared" si="21"/>
        <v>0</v>
      </c>
      <c r="I43" s="59">
        <f t="shared" si="2"/>
        <v>3600000</v>
      </c>
      <c r="J43" s="33">
        <f t="shared" si="3"/>
        <v>22550000</v>
      </c>
      <c r="K43" s="55">
        <f t="shared" si="4"/>
        <v>0.13766730401529637</v>
      </c>
    </row>
    <row r="44" spans="1:12" x14ac:dyDescent="0.25">
      <c r="A44" s="31">
        <v>521119</v>
      </c>
      <c r="B44" s="32" t="s">
        <v>12</v>
      </c>
      <c r="C44" s="33">
        <f>C45</f>
        <v>6200000</v>
      </c>
      <c r="D44" s="33">
        <f>D45</f>
        <v>6200000</v>
      </c>
      <c r="E44" s="33">
        <f>E45</f>
        <v>6200000</v>
      </c>
      <c r="F44" s="33">
        <f>FEB!I44</f>
        <v>0</v>
      </c>
      <c r="G44" s="33">
        <f t="shared" ref="G44:H44" si="22">G45</f>
        <v>0</v>
      </c>
      <c r="H44" s="33">
        <f t="shared" si="22"/>
        <v>0</v>
      </c>
      <c r="I44" s="59">
        <f t="shared" si="2"/>
        <v>0</v>
      </c>
      <c r="J44" s="33">
        <f t="shared" si="3"/>
        <v>6200000</v>
      </c>
      <c r="K44" s="55">
        <f t="shared" si="4"/>
        <v>0</v>
      </c>
    </row>
    <row r="45" spans="1:12" x14ac:dyDescent="0.25">
      <c r="A45" s="31"/>
      <c r="B45" s="32" t="s">
        <v>295</v>
      </c>
      <c r="C45" s="33">
        <f>SUM(C46:C48)</f>
        <v>6200000</v>
      </c>
      <c r="D45" s="33">
        <f>SUM(D46:D48)</f>
        <v>6200000</v>
      </c>
      <c r="E45" s="33">
        <f>SUM(E46:E48)</f>
        <v>6200000</v>
      </c>
      <c r="F45" s="33">
        <f>FEB!I45</f>
        <v>0</v>
      </c>
      <c r="G45" s="33">
        <f t="shared" ref="G45:H45" si="23">SUM(G46:G48)</f>
        <v>0</v>
      </c>
      <c r="H45" s="33">
        <f t="shared" si="23"/>
        <v>0</v>
      </c>
      <c r="I45" s="59">
        <f t="shared" si="2"/>
        <v>0</v>
      </c>
      <c r="J45" s="33">
        <f t="shared" si="3"/>
        <v>6200000</v>
      </c>
      <c r="K45" s="55">
        <f t="shared" si="4"/>
        <v>0</v>
      </c>
    </row>
    <row r="46" spans="1:12" x14ac:dyDescent="0.25">
      <c r="A46" s="31"/>
      <c r="B46" s="9" t="s">
        <v>313</v>
      </c>
      <c r="C46" s="33">
        <v>2600000</v>
      </c>
      <c r="D46" s="33">
        <v>2600000</v>
      </c>
      <c r="E46" s="33">
        <v>2600000</v>
      </c>
      <c r="F46" s="1">
        <f>FEB!I46</f>
        <v>0</v>
      </c>
      <c r="G46" s="33">
        <v>0</v>
      </c>
      <c r="H46" s="33">
        <v>0</v>
      </c>
      <c r="I46" s="59">
        <f t="shared" si="2"/>
        <v>0</v>
      </c>
      <c r="J46" s="54">
        <f t="shared" si="3"/>
        <v>2600000</v>
      </c>
      <c r="K46" s="55">
        <f t="shared" si="4"/>
        <v>0</v>
      </c>
    </row>
    <row r="47" spans="1:12" x14ac:dyDescent="0.25">
      <c r="A47" s="31"/>
      <c r="B47" s="9" t="s">
        <v>314</v>
      </c>
      <c r="C47" s="33">
        <v>2000000</v>
      </c>
      <c r="D47" s="33">
        <v>2000000</v>
      </c>
      <c r="E47" s="33">
        <v>2000000</v>
      </c>
      <c r="F47" s="1">
        <f>FEB!I47</f>
        <v>0</v>
      </c>
      <c r="G47" s="33">
        <v>0</v>
      </c>
      <c r="H47" s="33">
        <v>0</v>
      </c>
      <c r="I47" s="59">
        <f t="shared" si="2"/>
        <v>0</v>
      </c>
      <c r="J47" s="54">
        <f t="shared" si="3"/>
        <v>2000000</v>
      </c>
      <c r="K47" s="55">
        <f t="shared" si="4"/>
        <v>0</v>
      </c>
    </row>
    <row r="48" spans="1:12" x14ac:dyDescent="0.25">
      <c r="A48" s="31"/>
      <c r="B48" s="9" t="s">
        <v>315</v>
      </c>
      <c r="C48" s="33">
        <v>1600000</v>
      </c>
      <c r="D48" s="33">
        <v>1600000</v>
      </c>
      <c r="E48" s="33">
        <v>1600000</v>
      </c>
      <c r="F48" s="1">
        <f>FEB!I48</f>
        <v>0</v>
      </c>
      <c r="G48" s="33">
        <v>0</v>
      </c>
      <c r="H48" s="33">
        <v>0</v>
      </c>
      <c r="I48" s="59">
        <f t="shared" si="2"/>
        <v>0</v>
      </c>
      <c r="J48" s="54">
        <f t="shared" si="3"/>
        <v>1600000</v>
      </c>
      <c r="K48" s="55">
        <f t="shared" si="4"/>
        <v>0</v>
      </c>
    </row>
    <row r="49" spans="1:11" x14ac:dyDescent="0.25">
      <c r="A49" s="31">
        <v>521211</v>
      </c>
      <c r="B49" s="32" t="s">
        <v>1</v>
      </c>
      <c r="C49" s="33">
        <f>C50</f>
        <v>8650000</v>
      </c>
      <c r="D49" s="33">
        <f>D50</f>
        <v>8650000</v>
      </c>
      <c r="E49" s="33">
        <f>E50</f>
        <v>8650000</v>
      </c>
      <c r="F49" s="33">
        <f>FEB!I49</f>
        <v>0</v>
      </c>
      <c r="G49" s="33">
        <f t="shared" ref="G49:H49" si="24">G50</f>
        <v>3600000</v>
      </c>
      <c r="H49" s="33">
        <f t="shared" si="24"/>
        <v>0</v>
      </c>
      <c r="I49" s="59">
        <f t="shared" si="2"/>
        <v>3600000</v>
      </c>
      <c r="J49" s="33">
        <f t="shared" si="3"/>
        <v>5050000</v>
      </c>
      <c r="K49" s="55">
        <f t="shared" si="4"/>
        <v>0.41618497109826591</v>
      </c>
    </row>
    <row r="50" spans="1:11" x14ac:dyDescent="0.25">
      <c r="A50" s="31"/>
      <c r="B50" s="32" t="s">
        <v>296</v>
      </c>
      <c r="C50" s="33">
        <f>SUM(C51:C56)</f>
        <v>8650000</v>
      </c>
      <c r="D50" s="33">
        <f>SUM(D51:D56)</f>
        <v>8650000</v>
      </c>
      <c r="E50" s="33">
        <f>SUM(E51:E56)</f>
        <v>8650000</v>
      </c>
      <c r="F50" s="33">
        <f>FEB!I50</f>
        <v>0</v>
      </c>
      <c r="G50" s="33">
        <f t="shared" ref="G50:H50" si="25">SUM(G51:G56)</f>
        <v>3600000</v>
      </c>
      <c r="H50" s="33">
        <f t="shared" si="25"/>
        <v>0</v>
      </c>
      <c r="I50" s="59">
        <f t="shared" si="2"/>
        <v>3600000</v>
      </c>
      <c r="J50" s="33">
        <f t="shared" si="3"/>
        <v>5050000</v>
      </c>
      <c r="K50" s="55">
        <f t="shared" si="4"/>
        <v>0.41618497109826591</v>
      </c>
    </row>
    <row r="51" spans="1:11" x14ac:dyDescent="0.25">
      <c r="A51" s="31"/>
      <c r="B51" s="9" t="s">
        <v>297</v>
      </c>
      <c r="C51" s="33">
        <v>850000</v>
      </c>
      <c r="D51" s="33">
        <v>850000</v>
      </c>
      <c r="E51" s="33">
        <v>850000</v>
      </c>
      <c r="F51" s="1">
        <f>FEB!I51</f>
        <v>0</v>
      </c>
      <c r="G51" s="33">
        <v>0</v>
      </c>
      <c r="H51" s="33">
        <v>0</v>
      </c>
      <c r="I51" s="59">
        <f t="shared" si="2"/>
        <v>0</v>
      </c>
      <c r="J51" s="54">
        <f t="shared" si="3"/>
        <v>850000</v>
      </c>
      <c r="K51" s="55">
        <f t="shared" si="4"/>
        <v>0</v>
      </c>
    </row>
    <row r="52" spans="1:11" x14ac:dyDescent="0.25">
      <c r="A52" s="31"/>
      <c r="B52" s="9" t="s">
        <v>316</v>
      </c>
      <c r="C52" s="33">
        <v>3600000</v>
      </c>
      <c r="D52" s="33">
        <v>3600000</v>
      </c>
      <c r="E52" s="33">
        <v>3600000</v>
      </c>
      <c r="F52" s="1">
        <f>FEB!I52</f>
        <v>0</v>
      </c>
      <c r="G52" s="33">
        <v>3600000</v>
      </c>
      <c r="H52" s="33">
        <v>0</v>
      </c>
      <c r="I52" s="59">
        <f t="shared" si="2"/>
        <v>3600000</v>
      </c>
      <c r="J52" s="54">
        <f t="shared" si="3"/>
        <v>0</v>
      </c>
      <c r="K52" s="55">
        <f t="shared" si="4"/>
        <v>1</v>
      </c>
    </row>
    <row r="53" spans="1:11" x14ac:dyDescent="0.25">
      <c r="A53" s="31"/>
      <c r="B53" s="9" t="s">
        <v>298</v>
      </c>
      <c r="C53" s="33">
        <v>2000000</v>
      </c>
      <c r="D53" s="33">
        <v>2000000</v>
      </c>
      <c r="E53" s="33">
        <v>2000000</v>
      </c>
      <c r="F53" s="1">
        <f>FEB!I53</f>
        <v>0</v>
      </c>
      <c r="G53" s="33">
        <v>0</v>
      </c>
      <c r="H53" s="33">
        <v>0</v>
      </c>
      <c r="I53" s="59">
        <f t="shared" si="2"/>
        <v>0</v>
      </c>
      <c r="J53" s="54">
        <f t="shared" si="3"/>
        <v>2000000</v>
      </c>
      <c r="K53" s="55">
        <f t="shared" si="4"/>
        <v>0</v>
      </c>
    </row>
    <row r="54" spans="1:11" x14ac:dyDescent="0.25">
      <c r="A54" s="31"/>
      <c r="B54" s="9" t="s">
        <v>299</v>
      </c>
      <c r="C54" s="33">
        <v>1500000</v>
      </c>
      <c r="D54" s="33">
        <v>1500000</v>
      </c>
      <c r="E54" s="33">
        <v>1500000</v>
      </c>
      <c r="F54" s="1">
        <f>FEB!I54</f>
        <v>0</v>
      </c>
      <c r="G54" s="33">
        <v>0</v>
      </c>
      <c r="H54" s="33">
        <v>0</v>
      </c>
      <c r="I54" s="59">
        <f t="shared" si="2"/>
        <v>0</v>
      </c>
      <c r="J54" s="54">
        <f t="shared" si="3"/>
        <v>1500000</v>
      </c>
      <c r="K54" s="55">
        <f t="shared" si="4"/>
        <v>0</v>
      </c>
    </row>
    <row r="55" spans="1:11" x14ac:dyDescent="0.25">
      <c r="A55" s="31"/>
      <c r="B55" s="9" t="s">
        <v>168</v>
      </c>
      <c r="C55" s="33">
        <v>200000</v>
      </c>
      <c r="D55" s="33">
        <v>200000</v>
      </c>
      <c r="E55" s="33">
        <v>200000</v>
      </c>
      <c r="F55" s="1">
        <f>FEB!I55</f>
        <v>0</v>
      </c>
      <c r="G55" s="33">
        <v>0</v>
      </c>
      <c r="H55" s="33">
        <v>0</v>
      </c>
      <c r="I55" s="59">
        <f t="shared" si="2"/>
        <v>0</v>
      </c>
      <c r="J55" s="54">
        <f t="shared" si="3"/>
        <v>200000</v>
      </c>
      <c r="K55" s="55">
        <f t="shared" si="4"/>
        <v>0</v>
      </c>
    </row>
    <row r="56" spans="1:11" x14ac:dyDescent="0.25">
      <c r="A56" s="31"/>
      <c r="B56" s="9" t="s">
        <v>283</v>
      </c>
      <c r="C56" s="33">
        <v>500000</v>
      </c>
      <c r="D56" s="33">
        <v>500000</v>
      </c>
      <c r="E56" s="33">
        <v>500000</v>
      </c>
      <c r="F56" s="1">
        <f>FEB!I56</f>
        <v>0</v>
      </c>
      <c r="G56" s="33">
        <v>0</v>
      </c>
      <c r="H56" s="33">
        <v>0</v>
      </c>
      <c r="I56" s="59">
        <f t="shared" si="2"/>
        <v>0</v>
      </c>
      <c r="J56" s="54">
        <f t="shared" si="3"/>
        <v>500000</v>
      </c>
      <c r="K56" s="55">
        <f t="shared" si="4"/>
        <v>0</v>
      </c>
    </row>
    <row r="57" spans="1:11" x14ac:dyDescent="0.25">
      <c r="A57" s="31">
        <v>522151</v>
      </c>
      <c r="B57" s="32" t="s">
        <v>34</v>
      </c>
      <c r="C57" s="33">
        <f>C58</f>
        <v>1200000</v>
      </c>
      <c r="D57" s="33">
        <f>D58</f>
        <v>1200000</v>
      </c>
      <c r="E57" s="33">
        <f>E58</f>
        <v>1200000</v>
      </c>
      <c r="F57" s="33">
        <f>FEB!I57</f>
        <v>0</v>
      </c>
      <c r="G57" s="33">
        <f t="shared" ref="G57:H57" si="26">G58</f>
        <v>0</v>
      </c>
      <c r="H57" s="33">
        <f t="shared" si="26"/>
        <v>0</v>
      </c>
      <c r="I57" s="59">
        <f t="shared" si="2"/>
        <v>0</v>
      </c>
      <c r="J57" s="33">
        <f t="shared" si="3"/>
        <v>1200000</v>
      </c>
      <c r="K57" s="55">
        <f t="shared" si="4"/>
        <v>0</v>
      </c>
    </row>
    <row r="58" spans="1:11" x14ac:dyDescent="0.25">
      <c r="A58" s="31"/>
      <c r="B58" s="9" t="s">
        <v>455</v>
      </c>
      <c r="C58" s="33">
        <v>1200000</v>
      </c>
      <c r="D58" s="33">
        <v>1200000</v>
      </c>
      <c r="E58" s="33">
        <v>1200000</v>
      </c>
      <c r="F58" s="1">
        <f>FEB!I58</f>
        <v>0</v>
      </c>
      <c r="G58" s="33">
        <v>0</v>
      </c>
      <c r="H58" s="33">
        <v>0</v>
      </c>
      <c r="I58" s="59">
        <f t="shared" si="2"/>
        <v>0</v>
      </c>
      <c r="J58" s="54">
        <f t="shared" si="3"/>
        <v>1200000</v>
      </c>
      <c r="K58" s="55">
        <f t="shared" si="4"/>
        <v>0</v>
      </c>
    </row>
    <row r="59" spans="1:11" x14ac:dyDescent="0.25">
      <c r="A59" s="31">
        <v>522191</v>
      </c>
      <c r="B59" s="32" t="s">
        <v>219</v>
      </c>
      <c r="C59" s="33">
        <f>C60</f>
        <v>6000000</v>
      </c>
      <c r="D59" s="33">
        <f>D60</f>
        <v>6000000</v>
      </c>
      <c r="E59" s="33">
        <f>E60</f>
        <v>6000000</v>
      </c>
      <c r="F59" s="33">
        <f>FEB!I59</f>
        <v>0</v>
      </c>
      <c r="G59" s="33">
        <f t="shared" ref="G59:H59" si="27">G60</f>
        <v>0</v>
      </c>
      <c r="H59" s="33">
        <f t="shared" si="27"/>
        <v>0</v>
      </c>
      <c r="I59" s="59">
        <f t="shared" si="2"/>
        <v>0</v>
      </c>
      <c r="J59" s="33">
        <f t="shared" si="3"/>
        <v>6000000</v>
      </c>
      <c r="K59" s="55">
        <f t="shared" si="4"/>
        <v>0</v>
      </c>
    </row>
    <row r="60" spans="1:11" x14ac:dyDescent="0.25">
      <c r="A60" s="31"/>
      <c r="B60" s="9" t="s">
        <v>428</v>
      </c>
      <c r="C60" s="33">
        <v>6000000</v>
      </c>
      <c r="D60" s="33">
        <v>6000000</v>
      </c>
      <c r="E60" s="33">
        <v>6000000</v>
      </c>
      <c r="F60" s="1">
        <f>FEB!I60</f>
        <v>0</v>
      </c>
      <c r="G60" s="33">
        <v>0</v>
      </c>
      <c r="H60" s="33">
        <v>0</v>
      </c>
      <c r="I60" s="59">
        <f t="shared" si="2"/>
        <v>0</v>
      </c>
      <c r="J60" s="54">
        <f t="shared" si="3"/>
        <v>6000000</v>
      </c>
      <c r="K60" s="55">
        <f t="shared" si="4"/>
        <v>0</v>
      </c>
    </row>
    <row r="61" spans="1:11" x14ac:dyDescent="0.25">
      <c r="A61" s="31">
        <v>524119</v>
      </c>
      <c r="B61" s="32" t="s">
        <v>220</v>
      </c>
      <c r="C61" s="33">
        <f>SUM(C62:C64)</f>
        <v>4100000</v>
      </c>
      <c r="D61" s="33">
        <f>SUM(D62:D64)</f>
        <v>4100000</v>
      </c>
      <c r="E61" s="33">
        <f>SUM(E62:E64)</f>
        <v>4100000</v>
      </c>
      <c r="F61" s="33">
        <f>FEB!I61</f>
        <v>0</v>
      </c>
      <c r="G61" s="33">
        <f t="shared" ref="G61:H61" si="28">SUM(G62:G64)</f>
        <v>0</v>
      </c>
      <c r="H61" s="33">
        <f t="shared" si="28"/>
        <v>0</v>
      </c>
      <c r="I61" s="59">
        <f t="shared" si="2"/>
        <v>0</v>
      </c>
      <c r="J61" s="33">
        <f t="shared" si="3"/>
        <v>4100000</v>
      </c>
      <c r="K61" s="55">
        <f t="shared" si="4"/>
        <v>0</v>
      </c>
    </row>
    <row r="62" spans="1:11" x14ac:dyDescent="0.25">
      <c r="A62" s="31"/>
      <c r="B62" s="9" t="s">
        <v>317</v>
      </c>
      <c r="C62" s="33">
        <v>1600000</v>
      </c>
      <c r="D62" s="33">
        <v>1600000</v>
      </c>
      <c r="E62" s="33">
        <v>1600000</v>
      </c>
      <c r="F62" s="1">
        <f>FEB!I62</f>
        <v>0</v>
      </c>
      <c r="G62" s="33">
        <v>0</v>
      </c>
      <c r="H62" s="33">
        <v>0</v>
      </c>
      <c r="I62" s="59">
        <f t="shared" si="2"/>
        <v>0</v>
      </c>
      <c r="J62" s="54">
        <f t="shared" si="3"/>
        <v>1600000</v>
      </c>
      <c r="K62" s="55">
        <f t="shared" si="4"/>
        <v>0</v>
      </c>
    </row>
    <row r="63" spans="1:11" x14ac:dyDescent="0.25">
      <c r="A63" s="31"/>
      <c r="B63" s="9" t="s">
        <v>472</v>
      </c>
      <c r="C63" s="33">
        <v>1500000</v>
      </c>
      <c r="D63" s="33">
        <v>1500000</v>
      </c>
      <c r="E63" s="33">
        <v>1500000</v>
      </c>
      <c r="F63" s="1">
        <f>FEB!I63</f>
        <v>0</v>
      </c>
      <c r="G63" s="33">
        <v>0</v>
      </c>
      <c r="H63" s="33">
        <v>0</v>
      </c>
      <c r="I63" s="59">
        <f t="shared" si="2"/>
        <v>0</v>
      </c>
      <c r="J63" s="54">
        <f t="shared" si="3"/>
        <v>1500000</v>
      </c>
      <c r="K63" s="55">
        <f t="shared" si="4"/>
        <v>0</v>
      </c>
    </row>
    <row r="64" spans="1:11" x14ac:dyDescent="0.25">
      <c r="A64" s="31"/>
      <c r="B64" s="9" t="s">
        <v>318</v>
      </c>
      <c r="C64" s="33">
        <v>1000000</v>
      </c>
      <c r="D64" s="33">
        <v>1000000</v>
      </c>
      <c r="E64" s="33">
        <v>1000000</v>
      </c>
      <c r="F64" s="1">
        <f>FEB!I64</f>
        <v>0</v>
      </c>
      <c r="G64" s="33">
        <v>0</v>
      </c>
      <c r="H64" s="33">
        <v>0</v>
      </c>
      <c r="I64" s="59">
        <f t="shared" si="2"/>
        <v>0</v>
      </c>
      <c r="J64" s="54">
        <f t="shared" si="3"/>
        <v>1000000</v>
      </c>
      <c r="K64" s="55">
        <f t="shared" si="4"/>
        <v>0</v>
      </c>
    </row>
    <row r="65" spans="1:12" x14ac:dyDescent="0.25">
      <c r="A65" s="31" t="s">
        <v>10</v>
      </c>
      <c r="B65" s="32" t="s">
        <v>25</v>
      </c>
      <c r="C65" s="33">
        <f>C66+C71+C79+C81</f>
        <v>27800000</v>
      </c>
      <c r="D65" s="33">
        <f>D66+D71+D79+D81</f>
        <v>27800000</v>
      </c>
      <c r="E65" s="33">
        <f>E66+E71+E79+E81</f>
        <v>27800000</v>
      </c>
      <c r="F65" s="33">
        <f>FEB!I65</f>
        <v>0</v>
      </c>
      <c r="G65" s="33">
        <f t="shared" ref="G65:H65" si="29">G66+G71+G79+G81</f>
        <v>0</v>
      </c>
      <c r="H65" s="33">
        <f t="shared" si="29"/>
        <v>0</v>
      </c>
      <c r="I65" s="59">
        <f t="shared" si="2"/>
        <v>0</v>
      </c>
      <c r="J65" s="33">
        <f t="shared" si="3"/>
        <v>27800000</v>
      </c>
      <c r="K65" s="55">
        <f t="shared" si="4"/>
        <v>0</v>
      </c>
    </row>
    <row r="66" spans="1:12" x14ac:dyDescent="0.25">
      <c r="A66" s="31">
        <v>521119</v>
      </c>
      <c r="B66" s="32" t="s">
        <v>12</v>
      </c>
      <c r="C66" s="33">
        <f>C67</f>
        <v>6200000</v>
      </c>
      <c r="D66" s="33">
        <f>D67</f>
        <v>6200000</v>
      </c>
      <c r="E66" s="33">
        <f>E67</f>
        <v>6200000</v>
      </c>
      <c r="F66" s="33">
        <f>FEB!I66</f>
        <v>0</v>
      </c>
      <c r="G66" s="33">
        <f t="shared" ref="G66:H66" si="30">G67</f>
        <v>0</v>
      </c>
      <c r="H66" s="33">
        <f t="shared" si="30"/>
        <v>0</v>
      </c>
      <c r="I66" s="59">
        <f t="shared" si="2"/>
        <v>0</v>
      </c>
      <c r="J66" s="33">
        <f t="shared" si="3"/>
        <v>6200000</v>
      </c>
      <c r="K66" s="55">
        <f t="shared" si="4"/>
        <v>0</v>
      </c>
    </row>
    <row r="67" spans="1:12" x14ac:dyDescent="0.25">
      <c r="A67" s="31"/>
      <c r="B67" s="32" t="s">
        <v>295</v>
      </c>
      <c r="C67" s="33">
        <f>SUM(C68:C70)</f>
        <v>6200000</v>
      </c>
      <c r="D67" s="33">
        <f>SUM(D68:D70)</f>
        <v>6200000</v>
      </c>
      <c r="E67" s="33">
        <f>SUM(E68:E70)</f>
        <v>6200000</v>
      </c>
      <c r="F67" s="33">
        <f>FEB!I67</f>
        <v>0</v>
      </c>
      <c r="G67" s="33">
        <f t="shared" ref="G67:H67" si="31">SUM(G68:G70)</f>
        <v>0</v>
      </c>
      <c r="H67" s="33">
        <f t="shared" si="31"/>
        <v>0</v>
      </c>
      <c r="I67" s="59">
        <f t="shared" si="2"/>
        <v>0</v>
      </c>
      <c r="J67" s="33">
        <f t="shared" si="3"/>
        <v>6200000</v>
      </c>
      <c r="K67" s="55">
        <f t="shared" si="4"/>
        <v>0</v>
      </c>
    </row>
    <row r="68" spans="1:12" x14ac:dyDescent="0.25">
      <c r="A68" s="31"/>
      <c r="B68" s="9" t="s">
        <v>319</v>
      </c>
      <c r="C68" s="33">
        <v>2600000</v>
      </c>
      <c r="D68" s="33">
        <v>2600000</v>
      </c>
      <c r="E68" s="33">
        <v>2600000</v>
      </c>
      <c r="F68" s="1">
        <f>FEB!I68</f>
        <v>0</v>
      </c>
      <c r="G68" s="33">
        <v>0</v>
      </c>
      <c r="H68" s="33">
        <v>0</v>
      </c>
      <c r="I68" s="59">
        <f t="shared" si="2"/>
        <v>0</v>
      </c>
      <c r="J68" s="54">
        <f t="shared" si="3"/>
        <v>2600000</v>
      </c>
      <c r="K68" s="55">
        <f t="shared" si="4"/>
        <v>0</v>
      </c>
    </row>
    <row r="69" spans="1:12" x14ac:dyDescent="0.25">
      <c r="A69" s="31"/>
      <c r="B69" s="9" t="s">
        <v>320</v>
      </c>
      <c r="C69" s="33">
        <v>2000000</v>
      </c>
      <c r="D69" s="33">
        <v>2000000</v>
      </c>
      <c r="E69" s="33">
        <v>2000000</v>
      </c>
      <c r="F69" s="1">
        <f>FEB!I69</f>
        <v>0</v>
      </c>
      <c r="G69" s="33">
        <v>0</v>
      </c>
      <c r="H69" s="33">
        <v>0</v>
      </c>
      <c r="I69" s="59">
        <f t="shared" si="2"/>
        <v>0</v>
      </c>
      <c r="J69" s="54">
        <f t="shared" si="3"/>
        <v>2000000</v>
      </c>
      <c r="K69" s="55">
        <f t="shared" si="4"/>
        <v>0</v>
      </c>
    </row>
    <row r="70" spans="1:12" x14ac:dyDescent="0.25">
      <c r="A70" s="31"/>
      <c r="B70" s="9" t="s">
        <v>321</v>
      </c>
      <c r="C70" s="33">
        <v>1600000</v>
      </c>
      <c r="D70" s="33">
        <v>1600000</v>
      </c>
      <c r="E70" s="33">
        <v>1600000</v>
      </c>
      <c r="F70" s="1">
        <f>FEB!I70</f>
        <v>0</v>
      </c>
      <c r="G70" s="33">
        <v>0</v>
      </c>
      <c r="H70" s="33">
        <v>0</v>
      </c>
      <c r="I70" s="59">
        <f t="shared" si="2"/>
        <v>0</v>
      </c>
      <c r="J70" s="54">
        <f t="shared" si="3"/>
        <v>1600000</v>
      </c>
      <c r="K70" s="55">
        <f t="shared" si="4"/>
        <v>0</v>
      </c>
    </row>
    <row r="71" spans="1:12" x14ac:dyDescent="0.25">
      <c r="A71" s="31">
        <v>521211</v>
      </c>
      <c r="B71" s="32" t="s">
        <v>1</v>
      </c>
      <c r="C71" s="33">
        <f>C72</f>
        <v>8050000</v>
      </c>
      <c r="D71" s="33">
        <f>D72</f>
        <v>8050000</v>
      </c>
      <c r="E71" s="33">
        <f>E72</f>
        <v>8050000</v>
      </c>
      <c r="F71" s="33">
        <f>FEB!I71</f>
        <v>0</v>
      </c>
      <c r="G71" s="33">
        <f t="shared" ref="G71:H71" si="32">G72</f>
        <v>0</v>
      </c>
      <c r="H71" s="33">
        <f t="shared" si="32"/>
        <v>0</v>
      </c>
      <c r="I71" s="59">
        <f t="shared" si="2"/>
        <v>0</v>
      </c>
      <c r="J71" s="33">
        <f t="shared" si="3"/>
        <v>8050000</v>
      </c>
      <c r="K71" s="55">
        <f t="shared" si="4"/>
        <v>0</v>
      </c>
    </row>
    <row r="72" spans="1:12" x14ac:dyDescent="0.25">
      <c r="A72" s="31"/>
      <c r="B72" s="32" t="s">
        <v>296</v>
      </c>
      <c r="C72" s="33">
        <f>SUM(C73:C78)</f>
        <v>8050000</v>
      </c>
      <c r="D72" s="33">
        <f>SUM(D73:D78)</f>
        <v>8050000</v>
      </c>
      <c r="E72" s="33">
        <f>SUM(E73:E78)</f>
        <v>8050000</v>
      </c>
      <c r="F72" s="33">
        <f>FEB!I72</f>
        <v>0</v>
      </c>
      <c r="G72" s="33">
        <f t="shared" ref="G72:H72" si="33">SUM(G73:G78)</f>
        <v>0</v>
      </c>
      <c r="H72" s="33">
        <f t="shared" si="33"/>
        <v>0</v>
      </c>
      <c r="I72" s="59">
        <f t="shared" ref="I72:I135" si="34">SUM(F72:H72)</f>
        <v>0</v>
      </c>
      <c r="J72" s="33">
        <f t="shared" ref="J72:J135" si="35">C72-I72</f>
        <v>8050000</v>
      </c>
      <c r="K72" s="55">
        <f t="shared" ref="K72:K135" si="36">I72/C72</f>
        <v>0</v>
      </c>
    </row>
    <row r="73" spans="1:12" x14ac:dyDescent="0.25">
      <c r="A73" s="31"/>
      <c r="B73" s="9" t="s">
        <v>297</v>
      </c>
      <c r="C73" s="33">
        <v>850000</v>
      </c>
      <c r="D73" s="33">
        <v>850000</v>
      </c>
      <c r="E73" s="33">
        <v>850000</v>
      </c>
      <c r="F73" s="1">
        <f>FEB!I73</f>
        <v>0</v>
      </c>
      <c r="G73" s="33">
        <v>0</v>
      </c>
      <c r="H73" s="33">
        <v>0</v>
      </c>
      <c r="I73" s="59">
        <f t="shared" si="34"/>
        <v>0</v>
      </c>
      <c r="J73" s="54">
        <f t="shared" si="35"/>
        <v>850000</v>
      </c>
      <c r="K73" s="55">
        <f t="shared" si="36"/>
        <v>0</v>
      </c>
    </row>
    <row r="74" spans="1:12" x14ac:dyDescent="0.25">
      <c r="A74" s="31"/>
      <c r="B74" s="9" t="s">
        <v>316</v>
      </c>
      <c r="C74" s="33">
        <v>3000000</v>
      </c>
      <c r="D74" s="33">
        <v>3000000</v>
      </c>
      <c r="E74" s="33">
        <v>3000000</v>
      </c>
      <c r="F74" s="1">
        <f>FEB!I74</f>
        <v>0</v>
      </c>
      <c r="G74" s="33">
        <v>0</v>
      </c>
      <c r="H74" s="33">
        <v>0</v>
      </c>
      <c r="I74" s="59">
        <f t="shared" si="34"/>
        <v>0</v>
      </c>
      <c r="J74" s="54">
        <f t="shared" si="35"/>
        <v>3000000</v>
      </c>
      <c r="K74" s="55">
        <f t="shared" si="36"/>
        <v>0</v>
      </c>
    </row>
    <row r="75" spans="1:12" x14ac:dyDescent="0.25">
      <c r="A75" s="31"/>
      <c r="B75" s="9" t="s">
        <v>298</v>
      </c>
      <c r="C75" s="33">
        <v>2000000</v>
      </c>
      <c r="D75" s="33">
        <v>2000000</v>
      </c>
      <c r="E75" s="33">
        <v>2000000</v>
      </c>
      <c r="F75" s="1">
        <f>FEB!I75</f>
        <v>0</v>
      </c>
      <c r="G75" s="33">
        <v>0</v>
      </c>
      <c r="H75" s="33">
        <v>0</v>
      </c>
      <c r="I75" s="59">
        <f t="shared" si="34"/>
        <v>0</v>
      </c>
      <c r="J75" s="54">
        <f t="shared" si="35"/>
        <v>2000000</v>
      </c>
      <c r="K75" s="55">
        <f t="shared" si="36"/>
        <v>0</v>
      </c>
    </row>
    <row r="76" spans="1:12" x14ac:dyDescent="0.25">
      <c r="A76" s="31"/>
      <c r="B76" s="9" t="s">
        <v>299</v>
      </c>
      <c r="C76" s="33">
        <v>1500000</v>
      </c>
      <c r="D76" s="33">
        <v>1500000</v>
      </c>
      <c r="E76" s="33">
        <v>1500000</v>
      </c>
      <c r="F76" s="1">
        <f>FEB!I76</f>
        <v>0</v>
      </c>
      <c r="G76" s="33">
        <v>0</v>
      </c>
      <c r="H76" s="33">
        <v>0</v>
      </c>
      <c r="I76" s="59">
        <f t="shared" si="34"/>
        <v>0</v>
      </c>
      <c r="J76" s="54">
        <f t="shared" si="35"/>
        <v>1500000</v>
      </c>
      <c r="K76" s="55">
        <f t="shared" si="36"/>
        <v>0</v>
      </c>
    </row>
    <row r="77" spans="1:12" x14ac:dyDescent="0.25">
      <c r="A77" s="31"/>
      <c r="B77" s="9" t="s">
        <v>168</v>
      </c>
      <c r="C77" s="33">
        <v>200000</v>
      </c>
      <c r="D77" s="33">
        <v>200000</v>
      </c>
      <c r="E77" s="33">
        <v>200000</v>
      </c>
      <c r="F77" s="1">
        <f>FEB!I77</f>
        <v>0</v>
      </c>
      <c r="G77" s="33">
        <v>0</v>
      </c>
      <c r="H77" s="33">
        <v>0</v>
      </c>
      <c r="I77" s="59">
        <f t="shared" si="34"/>
        <v>0</v>
      </c>
      <c r="J77" s="54">
        <f t="shared" si="35"/>
        <v>200000</v>
      </c>
      <c r="K77" s="55">
        <f t="shared" si="36"/>
        <v>0</v>
      </c>
    </row>
    <row r="78" spans="1:12" s="7" customFormat="1" x14ac:dyDescent="0.25">
      <c r="A78" s="31"/>
      <c r="B78" s="9" t="s">
        <v>283</v>
      </c>
      <c r="C78" s="33">
        <v>500000</v>
      </c>
      <c r="D78" s="33">
        <v>500000</v>
      </c>
      <c r="E78" s="33">
        <v>500000</v>
      </c>
      <c r="F78" s="1">
        <f>FEB!I78</f>
        <v>0</v>
      </c>
      <c r="G78" s="33">
        <v>0</v>
      </c>
      <c r="H78" s="33">
        <v>0</v>
      </c>
      <c r="I78" s="59">
        <f t="shared" si="34"/>
        <v>0</v>
      </c>
      <c r="J78" s="54">
        <f t="shared" si="35"/>
        <v>500000</v>
      </c>
      <c r="K78" s="55">
        <f t="shared" si="36"/>
        <v>0</v>
      </c>
      <c r="L78" s="16"/>
    </row>
    <row r="79" spans="1:12" s="7" customFormat="1" x14ac:dyDescent="0.25">
      <c r="A79" s="31">
        <v>522191</v>
      </c>
      <c r="B79" s="32" t="s">
        <v>219</v>
      </c>
      <c r="C79" s="33">
        <f>C80</f>
        <v>4050000</v>
      </c>
      <c r="D79" s="33">
        <f>D80</f>
        <v>4050000</v>
      </c>
      <c r="E79" s="33">
        <f>E80</f>
        <v>4050000</v>
      </c>
      <c r="F79" s="33">
        <f>FEB!I79</f>
        <v>0</v>
      </c>
      <c r="G79" s="33">
        <f t="shared" ref="G79:H79" si="37">G80</f>
        <v>0</v>
      </c>
      <c r="H79" s="33">
        <f t="shared" si="37"/>
        <v>0</v>
      </c>
      <c r="I79" s="59">
        <f t="shared" si="34"/>
        <v>0</v>
      </c>
      <c r="J79" s="33">
        <f t="shared" si="35"/>
        <v>4050000</v>
      </c>
      <c r="K79" s="55">
        <f t="shared" si="36"/>
        <v>0</v>
      </c>
      <c r="L79" s="16"/>
    </row>
    <row r="80" spans="1:12" x14ac:dyDescent="0.25">
      <c r="A80" s="31"/>
      <c r="B80" s="9" t="s">
        <v>429</v>
      </c>
      <c r="C80" s="33">
        <v>4050000</v>
      </c>
      <c r="D80" s="33">
        <v>4050000</v>
      </c>
      <c r="E80" s="33">
        <v>4050000</v>
      </c>
      <c r="F80" s="1">
        <f>FEB!I80</f>
        <v>0</v>
      </c>
      <c r="G80" s="33">
        <v>0</v>
      </c>
      <c r="H80" s="33">
        <v>0</v>
      </c>
      <c r="I80" s="59">
        <f t="shared" si="34"/>
        <v>0</v>
      </c>
      <c r="J80" s="54">
        <f t="shared" si="35"/>
        <v>4050000</v>
      </c>
      <c r="K80" s="55">
        <f t="shared" si="36"/>
        <v>0</v>
      </c>
    </row>
    <row r="81" spans="1:12" x14ac:dyDescent="0.25">
      <c r="A81" s="31">
        <v>524119</v>
      </c>
      <c r="B81" s="32" t="s">
        <v>220</v>
      </c>
      <c r="C81" s="33">
        <f>SUM(C82:C84)</f>
        <v>9500000</v>
      </c>
      <c r="D81" s="33">
        <f>SUM(D82:D84)</f>
        <v>9500000</v>
      </c>
      <c r="E81" s="33">
        <f>SUM(E82:E84)</f>
        <v>9500000</v>
      </c>
      <c r="F81" s="33">
        <f>FEB!I81</f>
        <v>0</v>
      </c>
      <c r="G81" s="33">
        <f t="shared" ref="G81:H81" si="38">SUM(G82:G84)</f>
        <v>0</v>
      </c>
      <c r="H81" s="33">
        <f t="shared" si="38"/>
        <v>0</v>
      </c>
      <c r="I81" s="59">
        <f t="shared" si="34"/>
        <v>0</v>
      </c>
      <c r="J81" s="33">
        <f t="shared" si="35"/>
        <v>9500000</v>
      </c>
      <c r="K81" s="55">
        <f t="shared" si="36"/>
        <v>0</v>
      </c>
    </row>
    <row r="82" spans="1:12" x14ac:dyDescent="0.25">
      <c r="A82" s="31"/>
      <c r="B82" s="9" t="s">
        <v>322</v>
      </c>
      <c r="C82" s="33">
        <v>7000000</v>
      </c>
      <c r="D82" s="33">
        <v>7000000</v>
      </c>
      <c r="E82" s="33">
        <v>7000000</v>
      </c>
      <c r="F82" s="1">
        <f>FEB!I82</f>
        <v>0</v>
      </c>
      <c r="G82" s="33">
        <v>0</v>
      </c>
      <c r="H82" s="33">
        <v>0</v>
      </c>
      <c r="I82" s="59">
        <f t="shared" si="34"/>
        <v>0</v>
      </c>
      <c r="J82" s="54">
        <f t="shared" si="35"/>
        <v>7000000</v>
      </c>
      <c r="K82" s="55">
        <f t="shared" si="36"/>
        <v>0</v>
      </c>
    </row>
    <row r="83" spans="1:12" x14ac:dyDescent="0.25">
      <c r="A83" s="31"/>
      <c r="B83" s="9" t="s">
        <v>472</v>
      </c>
      <c r="C83" s="33">
        <v>1500000</v>
      </c>
      <c r="D83" s="33">
        <v>1500000</v>
      </c>
      <c r="E83" s="33">
        <v>1500000</v>
      </c>
      <c r="F83" s="1">
        <f>FEB!I83</f>
        <v>0</v>
      </c>
      <c r="G83" s="33">
        <v>0</v>
      </c>
      <c r="H83" s="33">
        <v>0</v>
      </c>
      <c r="I83" s="59">
        <f t="shared" si="34"/>
        <v>0</v>
      </c>
      <c r="J83" s="54">
        <f t="shared" si="35"/>
        <v>1500000</v>
      </c>
      <c r="K83" s="55">
        <f t="shared" si="36"/>
        <v>0</v>
      </c>
    </row>
    <row r="84" spans="1:12" x14ac:dyDescent="0.25">
      <c r="A84" s="31"/>
      <c r="B84" s="9" t="s">
        <v>318</v>
      </c>
      <c r="C84" s="33">
        <v>1000000</v>
      </c>
      <c r="D84" s="33">
        <v>1000000</v>
      </c>
      <c r="E84" s="33">
        <v>1000000</v>
      </c>
      <c r="F84" s="1">
        <f>FEB!I84</f>
        <v>0</v>
      </c>
      <c r="G84" s="33">
        <v>0</v>
      </c>
      <c r="H84" s="33">
        <v>0</v>
      </c>
      <c r="I84" s="59">
        <f t="shared" si="34"/>
        <v>0</v>
      </c>
      <c r="J84" s="54">
        <f t="shared" si="35"/>
        <v>1000000</v>
      </c>
      <c r="K84" s="55">
        <f t="shared" si="36"/>
        <v>0</v>
      </c>
    </row>
    <row r="85" spans="1:12" x14ac:dyDescent="0.25">
      <c r="A85" s="31" t="s">
        <v>193</v>
      </c>
      <c r="B85" s="32" t="s">
        <v>26</v>
      </c>
      <c r="C85" s="33">
        <f>C86</f>
        <v>26950000</v>
      </c>
      <c r="D85" s="33">
        <f>D86</f>
        <v>26950000</v>
      </c>
      <c r="E85" s="33">
        <f>E86</f>
        <v>26950000</v>
      </c>
      <c r="F85" s="33">
        <f>FEB!I85</f>
        <v>0</v>
      </c>
      <c r="G85" s="33">
        <f t="shared" ref="G85:H85" si="39">G86</f>
        <v>0</v>
      </c>
      <c r="H85" s="33">
        <f t="shared" si="39"/>
        <v>0</v>
      </c>
      <c r="I85" s="59">
        <f t="shared" si="34"/>
        <v>0</v>
      </c>
      <c r="J85" s="33">
        <f t="shared" si="35"/>
        <v>26950000</v>
      </c>
      <c r="K85" s="55">
        <f t="shared" si="36"/>
        <v>0</v>
      </c>
    </row>
    <row r="86" spans="1:12" x14ac:dyDescent="0.25">
      <c r="A86" s="31" t="s">
        <v>221</v>
      </c>
      <c r="B86" s="32" t="s">
        <v>27</v>
      </c>
      <c r="C86" s="33">
        <f>C87+C90+C102</f>
        <v>26950000</v>
      </c>
      <c r="D86" s="33">
        <f>D87+D90+D102</f>
        <v>26950000</v>
      </c>
      <c r="E86" s="33">
        <f>E87+E90+E102</f>
        <v>26950000</v>
      </c>
      <c r="F86" s="33">
        <f>FEB!I86</f>
        <v>0</v>
      </c>
      <c r="G86" s="33">
        <f t="shared" ref="G86:H86" si="40">G87+G90+G102</f>
        <v>0</v>
      </c>
      <c r="H86" s="33">
        <f t="shared" si="40"/>
        <v>0</v>
      </c>
      <c r="I86" s="59">
        <f t="shared" si="34"/>
        <v>0</v>
      </c>
      <c r="J86" s="33">
        <f t="shared" si="35"/>
        <v>26950000</v>
      </c>
      <c r="K86" s="55">
        <f t="shared" si="36"/>
        <v>0</v>
      </c>
    </row>
    <row r="87" spans="1:12" x14ac:dyDescent="0.25">
      <c r="A87" s="31" t="s">
        <v>0</v>
      </c>
      <c r="B87" s="32" t="s">
        <v>222</v>
      </c>
      <c r="C87" s="33">
        <f t="shared" ref="C87:H88" si="41">C88</f>
        <v>800000</v>
      </c>
      <c r="D87" s="33">
        <f t="shared" si="41"/>
        <v>800000</v>
      </c>
      <c r="E87" s="33">
        <f t="shared" si="41"/>
        <v>800000</v>
      </c>
      <c r="F87" s="33">
        <f>FEB!I87</f>
        <v>0</v>
      </c>
      <c r="G87" s="33">
        <f t="shared" si="41"/>
        <v>0</v>
      </c>
      <c r="H87" s="33">
        <f t="shared" si="41"/>
        <v>0</v>
      </c>
      <c r="I87" s="59">
        <f t="shared" si="34"/>
        <v>0</v>
      </c>
      <c r="J87" s="33">
        <f t="shared" si="35"/>
        <v>800000</v>
      </c>
      <c r="K87" s="55">
        <f t="shared" si="36"/>
        <v>0</v>
      </c>
    </row>
    <row r="88" spans="1:12" x14ac:dyDescent="0.25">
      <c r="A88" s="31">
        <v>521211</v>
      </c>
      <c r="B88" s="32" t="s">
        <v>1</v>
      </c>
      <c r="C88" s="33">
        <f t="shared" si="41"/>
        <v>800000</v>
      </c>
      <c r="D88" s="33">
        <f t="shared" si="41"/>
        <v>800000</v>
      </c>
      <c r="E88" s="33">
        <f t="shared" si="41"/>
        <v>800000</v>
      </c>
      <c r="F88" s="33">
        <f>FEB!I88</f>
        <v>0</v>
      </c>
      <c r="G88" s="33">
        <f t="shared" si="41"/>
        <v>0</v>
      </c>
      <c r="H88" s="33">
        <f t="shared" si="41"/>
        <v>0</v>
      </c>
      <c r="I88" s="59">
        <f t="shared" si="34"/>
        <v>0</v>
      </c>
      <c r="J88" s="33">
        <f t="shared" si="35"/>
        <v>800000</v>
      </c>
      <c r="K88" s="55">
        <f t="shared" si="36"/>
        <v>0</v>
      </c>
    </row>
    <row r="89" spans="1:12" x14ac:dyDescent="0.25">
      <c r="A89" s="31"/>
      <c r="B89" s="9" t="s">
        <v>168</v>
      </c>
      <c r="C89" s="33">
        <v>800000</v>
      </c>
      <c r="D89" s="33">
        <v>800000</v>
      </c>
      <c r="E89" s="33">
        <v>800000</v>
      </c>
      <c r="F89" s="1">
        <f>FEB!I89</f>
        <v>0</v>
      </c>
      <c r="G89" s="33">
        <v>0</v>
      </c>
      <c r="H89" s="33">
        <v>0</v>
      </c>
      <c r="I89" s="59">
        <f t="shared" si="34"/>
        <v>0</v>
      </c>
      <c r="J89" s="54">
        <f t="shared" si="35"/>
        <v>800000</v>
      </c>
      <c r="K89" s="55">
        <f t="shared" si="36"/>
        <v>0</v>
      </c>
    </row>
    <row r="90" spans="1:12" x14ac:dyDescent="0.25">
      <c r="A90" s="31" t="s">
        <v>11</v>
      </c>
      <c r="B90" s="32" t="s">
        <v>223</v>
      </c>
      <c r="C90" s="33">
        <f>C91</f>
        <v>25250000</v>
      </c>
      <c r="D90" s="33">
        <f>D91</f>
        <v>25250000</v>
      </c>
      <c r="E90" s="33">
        <f>E91</f>
        <v>25250000</v>
      </c>
      <c r="F90" s="33">
        <f>FEB!I90</f>
        <v>0</v>
      </c>
      <c r="G90" s="33">
        <f t="shared" ref="G90:H90" si="42">G91</f>
        <v>0</v>
      </c>
      <c r="H90" s="33">
        <f t="shared" si="42"/>
        <v>0</v>
      </c>
      <c r="I90" s="59">
        <f t="shared" si="34"/>
        <v>0</v>
      </c>
      <c r="J90" s="33">
        <f t="shared" si="35"/>
        <v>25250000</v>
      </c>
      <c r="K90" s="55">
        <f t="shared" si="36"/>
        <v>0</v>
      </c>
    </row>
    <row r="91" spans="1:12" x14ac:dyDescent="0.25">
      <c r="A91" s="31">
        <v>521811</v>
      </c>
      <c r="B91" s="32" t="s">
        <v>138</v>
      </c>
      <c r="C91" s="33">
        <f>C92+C93</f>
        <v>25250000</v>
      </c>
      <c r="D91" s="33">
        <f>D92+D93</f>
        <v>25250000</v>
      </c>
      <c r="E91" s="33">
        <f>E92+E93</f>
        <v>25250000</v>
      </c>
      <c r="F91" s="33">
        <f>FEB!I91</f>
        <v>0</v>
      </c>
      <c r="G91" s="33">
        <f t="shared" ref="G91:H91" si="43">G92+G93</f>
        <v>0</v>
      </c>
      <c r="H91" s="33">
        <f t="shared" si="43"/>
        <v>0</v>
      </c>
      <c r="I91" s="59">
        <f t="shared" si="34"/>
        <v>0</v>
      </c>
      <c r="J91" s="33">
        <f t="shared" si="35"/>
        <v>25250000</v>
      </c>
      <c r="K91" s="55">
        <f t="shared" si="36"/>
        <v>0</v>
      </c>
    </row>
    <row r="92" spans="1:12" x14ac:dyDescent="0.25">
      <c r="A92" s="31"/>
      <c r="B92" s="9" t="s">
        <v>300</v>
      </c>
      <c r="C92" s="33">
        <v>750000</v>
      </c>
      <c r="D92" s="33">
        <v>750000</v>
      </c>
      <c r="E92" s="33">
        <v>750000</v>
      </c>
      <c r="F92" s="1">
        <f>FEB!I92</f>
        <v>0</v>
      </c>
      <c r="G92" s="33">
        <v>0</v>
      </c>
      <c r="H92" s="33">
        <v>0</v>
      </c>
      <c r="I92" s="59">
        <f t="shared" si="34"/>
        <v>0</v>
      </c>
      <c r="J92" s="54">
        <f t="shared" si="35"/>
        <v>750000</v>
      </c>
      <c r="K92" s="55">
        <f t="shared" si="36"/>
        <v>0</v>
      </c>
    </row>
    <row r="93" spans="1:12" x14ac:dyDescent="0.25">
      <c r="A93" s="31"/>
      <c r="B93" s="32" t="s">
        <v>301</v>
      </c>
      <c r="C93" s="33">
        <f>SUM(C94:C101)</f>
        <v>24500000</v>
      </c>
      <c r="D93" s="33">
        <f>SUM(D94:D101)</f>
        <v>24500000</v>
      </c>
      <c r="E93" s="33">
        <f>SUM(E94:E101)</f>
        <v>24500000</v>
      </c>
      <c r="F93" s="33">
        <f>FEB!I93</f>
        <v>0</v>
      </c>
      <c r="G93" s="33">
        <f t="shared" ref="G93:H93" si="44">SUM(G94:G101)</f>
        <v>0</v>
      </c>
      <c r="H93" s="33">
        <f t="shared" si="44"/>
        <v>0</v>
      </c>
      <c r="I93" s="59">
        <f t="shared" si="34"/>
        <v>0</v>
      </c>
      <c r="J93" s="33">
        <f t="shared" si="35"/>
        <v>24500000</v>
      </c>
      <c r="K93" s="55">
        <f t="shared" si="36"/>
        <v>0</v>
      </c>
    </row>
    <row r="94" spans="1:12" x14ac:dyDescent="0.25">
      <c r="A94" s="31"/>
      <c r="B94" s="9" t="s">
        <v>302</v>
      </c>
      <c r="C94" s="33">
        <v>2000000</v>
      </c>
      <c r="D94" s="33">
        <v>2000000</v>
      </c>
      <c r="E94" s="33">
        <v>2000000</v>
      </c>
      <c r="F94" s="1">
        <f>FEB!I94</f>
        <v>0</v>
      </c>
      <c r="G94" s="33">
        <v>0</v>
      </c>
      <c r="H94" s="33">
        <v>0</v>
      </c>
      <c r="I94" s="59">
        <f t="shared" si="34"/>
        <v>0</v>
      </c>
      <c r="J94" s="54">
        <f t="shared" si="35"/>
        <v>2000000</v>
      </c>
      <c r="K94" s="55">
        <f t="shared" si="36"/>
        <v>0</v>
      </c>
    </row>
    <row r="95" spans="1:12" x14ac:dyDescent="0.25">
      <c r="A95" s="31"/>
      <c r="B95" s="9" t="s">
        <v>303</v>
      </c>
      <c r="C95" s="33">
        <v>2500000</v>
      </c>
      <c r="D95" s="33">
        <v>2500000</v>
      </c>
      <c r="E95" s="33">
        <v>2500000</v>
      </c>
      <c r="F95" s="1">
        <f>FEB!I95</f>
        <v>0</v>
      </c>
      <c r="G95" s="33">
        <v>0</v>
      </c>
      <c r="H95" s="33">
        <v>0</v>
      </c>
      <c r="I95" s="59">
        <f t="shared" si="34"/>
        <v>0</v>
      </c>
      <c r="J95" s="54">
        <f t="shared" si="35"/>
        <v>2500000</v>
      </c>
      <c r="K95" s="55">
        <f t="shared" si="36"/>
        <v>0</v>
      </c>
    </row>
    <row r="96" spans="1:12" s="7" customFormat="1" x14ac:dyDescent="0.25">
      <c r="A96" s="31"/>
      <c r="B96" s="9" t="s">
        <v>304</v>
      </c>
      <c r="C96" s="33">
        <v>2500000</v>
      </c>
      <c r="D96" s="33">
        <v>2500000</v>
      </c>
      <c r="E96" s="33">
        <v>2500000</v>
      </c>
      <c r="F96" s="1">
        <f>FEB!I96</f>
        <v>0</v>
      </c>
      <c r="G96" s="33">
        <v>0</v>
      </c>
      <c r="H96" s="33">
        <v>0</v>
      </c>
      <c r="I96" s="59">
        <f t="shared" si="34"/>
        <v>0</v>
      </c>
      <c r="J96" s="54">
        <f t="shared" si="35"/>
        <v>2500000</v>
      </c>
      <c r="K96" s="55">
        <f t="shared" si="36"/>
        <v>0</v>
      </c>
      <c r="L96" s="16"/>
    </row>
    <row r="97" spans="1:12" s="7" customFormat="1" x14ac:dyDescent="0.25">
      <c r="A97" s="31"/>
      <c r="B97" s="9" t="s">
        <v>305</v>
      </c>
      <c r="C97" s="33">
        <v>9100000</v>
      </c>
      <c r="D97" s="33">
        <v>9100000</v>
      </c>
      <c r="E97" s="33">
        <v>9100000</v>
      </c>
      <c r="F97" s="1">
        <f>FEB!I97</f>
        <v>0</v>
      </c>
      <c r="G97" s="33">
        <v>0</v>
      </c>
      <c r="H97" s="33">
        <v>0</v>
      </c>
      <c r="I97" s="59">
        <f t="shared" si="34"/>
        <v>0</v>
      </c>
      <c r="J97" s="54">
        <f t="shared" si="35"/>
        <v>9100000</v>
      </c>
      <c r="K97" s="55">
        <f t="shared" si="36"/>
        <v>0</v>
      </c>
      <c r="L97" s="16"/>
    </row>
    <row r="98" spans="1:12" s="7" customFormat="1" x14ac:dyDescent="0.25">
      <c r="A98" s="31"/>
      <c r="B98" s="9" t="s">
        <v>306</v>
      </c>
      <c r="C98" s="33">
        <v>3500000</v>
      </c>
      <c r="D98" s="33">
        <v>3500000</v>
      </c>
      <c r="E98" s="33">
        <v>3500000</v>
      </c>
      <c r="F98" s="1">
        <f>FEB!I98</f>
        <v>0</v>
      </c>
      <c r="G98" s="33">
        <v>0</v>
      </c>
      <c r="H98" s="33">
        <v>0</v>
      </c>
      <c r="I98" s="59">
        <f t="shared" si="34"/>
        <v>0</v>
      </c>
      <c r="J98" s="54">
        <f t="shared" si="35"/>
        <v>3500000</v>
      </c>
      <c r="K98" s="55">
        <f t="shared" si="36"/>
        <v>0</v>
      </c>
      <c r="L98" s="16"/>
    </row>
    <row r="99" spans="1:12" s="7" customFormat="1" x14ac:dyDescent="0.25">
      <c r="A99" s="31"/>
      <c r="B99" s="9" t="s">
        <v>307</v>
      </c>
      <c r="C99" s="33">
        <v>1500000</v>
      </c>
      <c r="D99" s="33">
        <v>1500000</v>
      </c>
      <c r="E99" s="33">
        <v>1500000</v>
      </c>
      <c r="F99" s="1">
        <f>FEB!I99</f>
        <v>0</v>
      </c>
      <c r="G99" s="33">
        <v>0</v>
      </c>
      <c r="H99" s="33">
        <v>0</v>
      </c>
      <c r="I99" s="59">
        <f t="shared" si="34"/>
        <v>0</v>
      </c>
      <c r="J99" s="54">
        <f t="shared" si="35"/>
        <v>1500000</v>
      </c>
      <c r="K99" s="55">
        <f t="shared" si="36"/>
        <v>0</v>
      </c>
      <c r="L99" s="16"/>
    </row>
    <row r="100" spans="1:12" s="7" customFormat="1" x14ac:dyDescent="0.25">
      <c r="A100" s="31"/>
      <c r="B100" s="9" t="s">
        <v>308</v>
      </c>
      <c r="C100" s="33">
        <v>2500000</v>
      </c>
      <c r="D100" s="33">
        <v>2500000</v>
      </c>
      <c r="E100" s="33">
        <v>2500000</v>
      </c>
      <c r="F100" s="1">
        <f>FEB!I100</f>
        <v>0</v>
      </c>
      <c r="G100" s="33">
        <v>0</v>
      </c>
      <c r="H100" s="33">
        <v>0</v>
      </c>
      <c r="I100" s="59">
        <f t="shared" si="34"/>
        <v>0</v>
      </c>
      <c r="J100" s="54">
        <f t="shared" si="35"/>
        <v>2500000</v>
      </c>
      <c r="K100" s="55">
        <f t="shared" si="36"/>
        <v>0</v>
      </c>
      <c r="L100" s="16"/>
    </row>
    <row r="101" spans="1:12" x14ac:dyDescent="0.25">
      <c r="A101" s="31"/>
      <c r="B101" s="9" t="s">
        <v>309</v>
      </c>
      <c r="C101" s="33">
        <v>900000</v>
      </c>
      <c r="D101" s="33">
        <v>900000</v>
      </c>
      <c r="E101" s="33">
        <v>900000</v>
      </c>
      <c r="F101" s="1">
        <f>FEB!I101</f>
        <v>0</v>
      </c>
      <c r="G101" s="33">
        <v>0</v>
      </c>
      <c r="H101" s="33">
        <v>0</v>
      </c>
      <c r="I101" s="59">
        <f t="shared" si="34"/>
        <v>0</v>
      </c>
      <c r="J101" s="54">
        <f t="shared" si="35"/>
        <v>900000</v>
      </c>
      <c r="K101" s="55">
        <f t="shared" si="36"/>
        <v>0</v>
      </c>
    </row>
    <row r="102" spans="1:12" x14ac:dyDescent="0.25">
      <c r="A102" s="31" t="s">
        <v>10</v>
      </c>
      <c r="B102" s="32" t="s">
        <v>224</v>
      </c>
      <c r="C102" s="33">
        <f>C103</f>
        <v>900000</v>
      </c>
      <c r="D102" s="33">
        <f>D103</f>
        <v>900000</v>
      </c>
      <c r="E102" s="33">
        <f>E103</f>
        <v>900000</v>
      </c>
      <c r="F102" s="33">
        <f>FEB!I102</f>
        <v>0</v>
      </c>
      <c r="G102" s="33">
        <f t="shared" ref="G102:H102" si="45">G103</f>
        <v>0</v>
      </c>
      <c r="H102" s="33">
        <f t="shared" si="45"/>
        <v>0</v>
      </c>
      <c r="I102" s="59">
        <f t="shared" si="34"/>
        <v>0</v>
      </c>
      <c r="J102" s="33">
        <f t="shared" si="35"/>
        <v>900000</v>
      </c>
      <c r="K102" s="55">
        <f t="shared" si="36"/>
        <v>0</v>
      </c>
    </row>
    <row r="103" spans="1:12" x14ac:dyDescent="0.25">
      <c r="A103" s="31">
        <v>521211</v>
      </c>
      <c r="B103" s="32" t="s">
        <v>1</v>
      </c>
      <c r="C103" s="33">
        <f>SUM(C104:C106)</f>
        <v>900000</v>
      </c>
      <c r="D103" s="33">
        <f>SUM(D104:D106)</f>
        <v>900000</v>
      </c>
      <c r="E103" s="33">
        <f>SUM(E104:E106)</f>
        <v>900000</v>
      </c>
      <c r="F103" s="33">
        <f>FEB!I103</f>
        <v>0</v>
      </c>
      <c r="G103" s="33">
        <f t="shared" ref="G103:H103" si="46">SUM(G104:G106)</f>
        <v>0</v>
      </c>
      <c r="H103" s="33">
        <f t="shared" si="46"/>
        <v>0</v>
      </c>
      <c r="I103" s="59">
        <f t="shared" si="34"/>
        <v>0</v>
      </c>
      <c r="J103" s="33">
        <f t="shared" si="35"/>
        <v>900000</v>
      </c>
      <c r="K103" s="55">
        <f t="shared" si="36"/>
        <v>0</v>
      </c>
    </row>
    <row r="104" spans="1:12" x14ac:dyDescent="0.25">
      <c r="A104" s="31"/>
      <c r="B104" s="9" t="s">
        <v>310</v>
      </c>
      <c r="C104" s="33">
        <v>400000</v>
      </c>
      <c r="D104" s="33">
        <v>400000</v>
      </c>
      <c r="E104" s="33">
        <v>400000</v>
      </c>
      <c r="F104" s="1">
        <f>FEB!I104</f>
        <v>0</v>
      </c>
      <c r="G104" s="33">
        <v>0</v>
      </c>
      <c r="H104" s="33">
        <v>0</v>
      </c>
      <c r="I104" s="59">
        <f t="shared" si="34"/>
        <v>0</v>
      </c>
      <c r="J104" s="54">
        <f t="shared" si="35"/>
        <v>400000</v>
      </c>
      <c r="K104" s="55">
        <f t="shared" si="36"/>
        <v>0</v>
      </c>
    </row>
    <row r="105" spans="1:12" x14ac:dyDescent="0.25">
      <c r="A105" s="31"/>
      <c r="B105" s="9" t="s">
        <v>168</v>
      </c>
      <c r="C105" s="33">
        <v>250000</v>
      </c>
      <c r="D105" s="33">
        <v>250000</v>
      </c>
      <c r="E105" s="33">
        <v>250000</v>
      </c>
      <c r="F105" s="1">
        <f>FEB!I105</f>
        <v>0</v>
      </c>
      <c r="G105" s="33">
        <v>0</v>
      </c>
      <c r="H105" s="33">
        <v>0</v>
      </c>
      <c r="I105" s="59">
        <f t="shared" si="34"/>
        <v>0</v>
      </c>
      <c r="J105" s="54">
        <f t="shared" si="35"/>
        <v>250000</v>
      </c>
      <c r="K105" s="55">
        <f t="shared" si="36"/>
        <v>0</v>
      </c>
    </row>
    <row r="106" spans="1:12" x14ac:dyDescent="0.25">
      <c r="A106" s="31"/>
      <c r="B106" s="9" t="s">
        <v>283</v>
      </c>
      <c r="C106" s="33">
        <v>250000</v>
      </c>
      <c r="D106" s="33">
        <v>250000</v>
      </c>
      <c r="E106" s="33">
        <v>250000</v>
      </c>
      <c r="F106" s="1">
        <f>FEB!I106</f>
        <v>0</v>
      </c>
      <c r="G106" s="33">
        <v>0</v>
      </c>
      <c r="H106" s="33">
        <v>0</v>
      </c>
      <c r="I106" s="59">
        <f t="shared" si="34"/>
        <v>0</v>
      </c>
      <c r="J106" s="54">
        <f t="shared" si="35"/>
        <v>250000</v>
      </c>
      <c r="K106" s="55">
        <f t="shared" si="36"/>
        <v>0</v>
      </c>
    </row>
    <row r="107" spans="1:12" x14ac:dyDescent="0.25">
      <c r="A107" s="31">
        <v>5145</v>
      </c>
      <c r="B107" s="32" t="s">
        <v>28</v>
      </c>
      <c r="C107" s="33">
        <f>C108+C234+C555</f>
        <v>392632000</v>
      </c>
      <c r="D107" s="33">
        <f>D108+D234+D555</f>
        <v>392632000</v>
      </c>
      <c r="E107" s="33">
        <f>E108+E234+E555</f>
        <v>392632000</v>
      </c>
      <c r="F107" s="33">
        <f>FEB!I107</f>
        <v>0</v>
      </c>
      <c r="G107" s="33">
        <f t="shared" ref="G107:H107" si="47">G108+G234+G555</f>
        <v>52010000</v>
      </c>
      <c r="H107" s="33">
        <f t="shared" si="47"/>
        <v>0</v>
      </c>
      <c r="I107" s="59">
        <f t="shared" si="34"/>
        <v>52010000</v>
      </c>
      <c r="J107" s="33">
        <f t="shared" si="35"/>
        <v>340622000</v>
      </c>
      <c r="K107" s="55">
        <f t="shared" si="36"/>
        <v>0.13246500539945802</v>
      </c>
    </row>
    <row r="108" spans="1:12" x14ac:dyDescent="0.25">
      <c r="A108" s="31" t="s">
        <v>204</v>
      </c>
      <c r="B108" s="32" t="s">
        <v>225</v>
      </c>
      <c r="C108" s="33">
        <f>C109</f>
        <v>70450000</v>
      </c>
      <c r="D108" s="33">
        <f>D109</f>
        <v>70450000</v>
      </c>
      <c r="E108" s="33">
        <f>E109</f>
        <v>70450000</v>
      </c>
      <c r="F108" s="33">
        <f>FEB!I108</f>
        <v>0</v>
      </c>
      <c r="G108" s="33">
        <f t="shared" ref="G108:H108" si="48">G109</f>
        <v>3423000</v>
      </c>
      <c r="H108" s="33">
        <f t="shared" si="48"/>
        <v>0</v>
      </c>
      <c r="I108" s="59">
        <f t="shared" si="34"/>
        <v>3423000</v>
      </c>
      <c r="J108" s="33">
        <f t="shared" si="35"/>
        <v>67027000</v>
      </c>
      <c r="K108" s="55">
        <f t="shared" si="36"/>
        <v>4.8587650816181688E-2</v>
      </c>
    </row>
    <row r="109" spans="1:12" x14ac:dyDescent="0.25">
      <c r="A109" s="31" t="s">
        <v>202</v>
      </c>
      <c r="B109" s="32" t="s">
        <v>226</v>
      </c>
      <c r="C109" s="33">
        <f>C110+C124+C131+C138+C151+C159+C166+C180+C192+C219</f>
        <v>70450000</v>
      </c>
      <c r="D109" s="33">
        <f>D110+D124+D131+D138+D151+D159+D166+D180+D192+D219</f>
        <v>70450000</v>
      </c>
      <c r="E109" s="33">
        <f>E110+E124+E131+E138+E151+E159+E166+E180+E192+E219</f>
        <v>70450000</v>
      </c>
      <c r="F109" s="33">
        <f>FEB!I109</f>
        <v>0</v>
      </c>
      <c r="G109" s="33">
        <f t="shared" ref="G109:H109" si="49">G110+G124+G131+G138+G151+G159+G166+G180+G192+G219</f>
        <v>3423000</v>
      </c>
      <c r="H109" s="33">
        <f t="shared" si="49"/>
        <v>0</v>
      </c>
      <c r="I109" s="59">
        <f t="shared" si="34"/>
        <v>3423000</v>
      </c>
      <c r="J109" s="33">
        <f t="shared" si="35"/>
        <v>67027000</v>
      </c>
      <c r="K109" s="55">
        <f t="shared" si="36"/>
        <v>4.8587650816181688E-2</v>
      </c>
    </row>
    <row r="110" spans="1:12" x14ac:dyDescent="0.25">
      <c r="A110" s="31" t="s">
        <v>216</v>
      </c>
      <c r="B110" s="32" t="s">
        <v>109</v>
      </c>
      <c r="C110" s="33">
        <f>C111+C114+C121</f>
        <v>26406000</v>
      </c>
      <c r="D110" s="33">
        <f>D111+D114+D121</f>
        <v>26406000</v>
      </c>
      <c r="E110" s="33">
        <f>E111+E114+E121</f>
        <v>26406000</v>
      </c>
      <c r="F110" s="33">
        <f>FEB!I110</f>
        <v>0</v>
      </c>
      <c r="G110" s="33">
        <f t="shared" ref="G110:H110" si="50">G111+G114+G121</f>
        <v>0</v>
      </c>
      <c r="H110" s="33">
        <f t="shared" si="50"/>
        <v>0</v>
      </c>
      <c r="I110" s="59">
        <f t="shared" si="34"/>
        <v>0</v>
      </c>
      <c r="J110" s="33">
        <f t="shared" si="35"/>
        <v>26406000</v>
      </c>
      <c r="K110" s="55">
        <f t="shared" si="36"/>
        <v>0</v>
      </c>
    </row>
    <row r="111" spans="1:12" s="7" customFormat="1" x14ac:dyDescent="0.25">
      <c r="A111" s="31" t="s">
        <v>0</v>
      </c>
      <c r="B111" s="32" t="s">
        <v>31</v>
      </c>
      <c r="C111" s="33">
        <f t="shared" ref="C111:H112" si="51">C112</f>
        <v>256000</v>
      </c>
      <c r="D111" s="33">
        <f t="shared" si="51"/>
        <v>256000</v>
      </c>
      <c r="E111" s="33">
        <f t="shared" si="51"/>
        <v>256000</v>
      </c>
      <c r="F111" s="33">
        <f>FEB!I111</f>
        <v>0</v>
      </c>
      <c r="G111" s="33">
        <f t="shared" si="51"/>
        <v>0</v>
      </c>
      <c r="H111" s="33">
        <f t="shared" si="51"/>
        <v>0</v>
      </c>
      <c r="I111" s="59">
        <f t="shared" si="34"/>
        <v>0</v>
      </c>
      <c r="J111" s="33">
        <f t="shared" si="35"/>
        <v>256000</v>
      </c>
      <c r="K111" s="55">
        <f t="shared" si="36"/>
        <v>0</v>
      </c>
      <c r="L111" s="16"/>
    </row>
    <row r="112" spans="1:12" x14ac:dyDescent="0.25">
      <c r="A112" s="31">
        <v>521211</v>
      </c>
      <c r="B112" s="32" t="s">
        <v>1</v>
      </c>
      <c r="C112" s="33">
        <f t="shared" si="51"/>
        <v>256000</v>
      </c>
      <c r="D112" s="33">
        <f t="shared" si="51"/>
        <v>256000</v>
      </c>
      <c r="E112" s="33">
        <f t="shared" si="51"/>
        <v>256000</v>
      </c>
      <c r="F112" s="33">
        <f>FEB!I112</f>
        <v>0</v>
      </c>
      <c r="G112" s="33">
        <f t="shared" si="51"/>
        <v>0</v>
      </c>
      <c r="H112" s="33">
        <f t="shared" si="51"/>
        <v>0</v>
      </c>
      <c r="I112" s="59">
        <f t="shared" si="34"/>
        <v>0</v>
      </c>
      <c r="J112" s="33">
        <f t="shared" si="35"/>
        <v>256000</v>
      </c>
      <c r="K112" s="55">
        <f t="shared" si="36"/>
        <v>0</v>
      </c>
    </row>
    <row r="113" spans="1:12" x14ac:dyDescent="0.25">
      <c r="A113" s="31"/>
      <c r="B113" s="9" t="s">
        <v>168</v>
      </c>
      <c r="C113" s="33">
        <v>256000</v>
      </c>
      <c r="D113" s="33">
        <v>256000</v>
      </c>
      <c r="E113" s="33">
        <v>256000</v>
      </c>
      <c r="F113" s="1">
        <f>FEB!I113</f>
        <v>0</v>
      </c>
      <c r="G113" s="33">
        <v>0</v>
      </c>
      <c r="H113" s="33">
        <v>0</v>
      </c>
      <c r="I113" s="59">
        <f t="shared" si="34"/>
        <v>0</v>
      </c>
      <c r="J113" s="54">
        <f t="shared" si="35"/>
        <v>256000</v>
      </c>
      <c r="K113" s="55">
        <f t="shared" si="36"/>
        <v>0</v>
      </c>
    </row>
    <row r="114" spans="1:12" x14ac:dyDescent="0.25">
      <c r="A114" s="31" t="s">
        <v>11</v>
      </c>
      <c r="B114" s="32" t="s">
        <v>110</v>
      </c>
      <c r="C114" s="33">
        <f>C115+C117+C119</f>
        <v>25950000</v>
      </c>
      <c r="D114" s="33">
        <f>D115+D117+D119</f>
        <v>25950000</v>
      </c>
      <c r="E114" s="33">
        <f>E115+E117+E119</f>
        <v>25950000</v>
      </c>
      <c r="F114" s="33">
        <f>FEB!I114</f>
        <v>0</v>
      </c>
      <c r="G114" s="33">
        <f t="shared" ref="G114:H114" si="52">G115+G117+G119</f>
        <v>0</v>
      </c>
      <c r="H114" s="33">
        <f t="shared" si="52"/>
        <v>0</v>
      </c>
      <c r="I114" s="59">
        <f t="shared" si="34"/>
        <v>0</v>
      </c>
      <c r="J114" s="33">
        <f t="shared" si="35"/>
        <v>25950000</v>
      </c>
      <c r="K114" s="55">
        <f t="shared" si="36"/>
        <v>0</v>
      </c>
    </row>
    <row r="115" spans="1:12" x14ac:dyDescent="0.25">
      <c r="A115" s="31">
        <v>521211</v>
      </c>
      <c r="B115" s="32" t="s">
        <v>1</v>
      </c>
      <c r="C115" s="33">
        <f>C116</f>
        <v>4950000</v>
      </c>
      <c r="D115" s="33">
        <f>D116</f>
        <v>4950000</v>
      </c>
      <c r="E115" s="33">
        <f>E116</f>
        <v>4950000</v>
      </c>
      <c r="F115" s="33">
        <f>FEB!I115</f>
        <v>0</v>
      </c>
      <c r="G115" s="33">
        <f t="shared" ref="G115:H115" si="53">G116</f>
        <v>0</v>
      </c>
      <c r="H115" s="33">
        <f t="shared" si="53"/>
        <v>0</v>
      </c>
      <c r="I115" s="59">
        <f t="shared" si="34"/>
        <v>0</v>
      </c>
      <c r="J115" s="33">
        <f t="shared" si="35"/>
        <v>4950000</v>
      </c>
      <c r="K115" s="55">
        <f t="shared" si="36"/>
        <v>0</v>
      </c>
    </row>
    <row r="116" spans="1:12" s="7" customFormat="1" x14ac:dyDescent="0.25">
      <c r="A116" s="31"/>
      <c r="B116" s="9" t="s">
        <v>311</v>
      </c>
      <c r="C116" s="33">
        <v>4950000</v>
      </c>
      <c r="D116" s="33">
        <v>4950000</v>
      </c>
      <c r="E116" s="33">
        <v>4950000</v>
      </c>
      <c r="F116" s="1">
        <f>FEB!I116</f>
        <v>0</v>
      </c>
      <c r="G116" s="33">
        <v>0</v>
      </c>
      <c r="H116" s="33">
        <v>0</v>
      </c>
      <c r="I116" s="59">
        <f t="shared" si="34"/>
        <v>0</v>
      </c>
      <c r="J116" s="54">
        <f t="shared" si="35"/>
        <v>4950000</v>
      </c>
      <c r="K116" s="55">
        <f t="shared" si="36"/>
        <v>0</v>
      </c>
      <c r="L116" s="16"/>
    </row>
    <row r="117" spans="1:12" x14ac:dyDescent="0.25">
      <c r="A117" s="31">
        <v>522151</v>
      </c>
      <c r="B117" s="32" t="s">
        <v>34</v>
      </c>
      <c r="C117" s="33">
        <f>C118</f>
        <v>15000000</v>
      </c>
      <c r="D117" s="33">
        <f>D118</f>
        <v>15000000</v>
      </c>
      <c r="E117" s="33">
        <f>E118</f>
        <v>15000000</v>
      </c>
      <c r="F117" s="33">
        <f>FEB!I117</f>
        <v>0</v>
      </c>
      <c r="G117" s="33">
        <f t="shared" ref="G117:H117" si="54">G118</f>
        <v>0</v>
      </c>
      <c r="H117" s="33">
        <f t="shared" si="54"/>
        <v>0</v>
      </c>
      <c r="I117" s="59">
        <f t="shared" si="34"/>
        <v>0</v>
      </c>
      <c r="J117" s="33">
        <f t="shared" si="35"/>
        <v>15000000</v>
      </c>
      <c r="K117" s="55">
        <f t="shared" si="36"/>
        <v>0</v>
      </c>
    </row>
    <row r="118" spans="1:12" x14ac:dyDescent="0.25">
      <c r="A118" s="31"/>
      <c r="B118" s="9" t="s">
        <v>323</v>
      </c>
      <c r="C118" s="33">
        <v>15000000</v>
      </c>
      <c r="D118" s="33">
        <v>15000000</v>
      </c>
      <c r="E118" s="33">
        <v>15000000</v>
      </c>
      <c r="F118" s="1">
        <f>FEB!I118</f>
        <v>0</v>
      </c>
      <c r="G118" s="33">
        <v>0</v>
      </c>
      <c r="H118" s="33">
        <v>0</v>
      </c>
      <c r="I118" s="59">
        <f t="shared" si="34"/>
        <v>0</v>
      </c>
      <c r="J118" s="54">
        <f t="shared" si="35"/>
        <v>15000000</v>
      </c>
      <c r="K118" s="55">
        <f t="shared" si="36"/>
        <v>0</v>
      </c>
    </row>
    <row r="119" spans="1:12" x14ac:dyDescent="0.25">
      <c r="A119" s="31">
        <v>524113</v>
      </c>
      <c r="B119" s="32" t="s">
        <v>38</v>
      </c>
      <c r="C119" s="33">
        <f>C120</f>
        <v>6000000</v>
      </c>
      <c r="D119" s="33">
        <f>D120</f>
        <v>6000000</v>
      </c>
      <c r="E119" s="33">
        <f>E120</f>
        <v>6000000</v>
      </c>
      <c r="F119" s="33">
        <f>FEB!I119</f>
        <v>0</v>
      </c>
      <c r="G119" s="33">
        <f t="shared" ref="G119:H119" si="55">G120</f>
        <v>0</v>
      </c>
      <c r="H119" s="33">
        <f t="shared" si="55"/>
        <v>0</v>
      </c>
      <c r="I119" s="59">
        <f t="shared" si="34"/>
        <v>0</v>
      </c>
      <c r="J119" s="33">
        <f t="shared" si="35"/>
        <v>6000000</v>
      </c>
      <c r="K119" s="55">
        <f t="shared" si="36"/>
        <v>0</v>
      </c>
    </row>
    <row r="120" spans="1:12" x14ac:dyDescent="0.25">
      <c r="A120" s="31"/>
      <c r="B120" s="9" t="s">
        <v>312</v>
      </c>
      <c r="C120" s="33">
        <v>6000000</v>
      </c>
      <c r="D120" s="33">
        <v>6000000</v>
      </c>
      <c r="E120" s="33">
        <v>6000000</v>
      </c>
      <c r="F120" s="1">
        <f>FEB!I120</f>
        <v>0</v>
      </c>
      <c r="G120" s="33">
        <v>0</v>
      </c>
      <c r="H120" s="33">
        <v>0</v>
      </c>
      <c r="I120" s="59">
        <f t="shared" si="34"/>
        <v>0</v>
      </c>
      <c r="J120" s="54">
        <f t="shared" si="35"/>
        <v>6000000</v>
      </c>
      <c r="K120" s="55">
        <f t="shared" si="36"/>
        <v>0</v>
      </c>
    </row>
    <row r="121" spans="1:12" s="7" customFormat="1" x14ac:dyDescent="0.25">
      <c r="A121" s="31" t="s">
        <v>10</v>
      </c>
      <c r="B121" s="32" t="s">
        <v>205</v>
      </c>
      <c r="C121" s="33">
        <f t="shared" ref="C121:H122" si="56">C122</f>
        <v>200000</v>
      </c>
      <c r="D121" s="33">
        <f t="shared" si="56"/>
        <v>200000</v>
      </c>
      <c r="E121" s="33">
        <f t="shared" si="56"/>
        <v>200000</v>
      </c>
      <c r="F121" s="33">
        <f>FEB!I121</f>
        <v>0</v>
      </c>
      <c r="G121" s="33">
        <f t="shared" si="56"/>
        <v>0</v>
      </c>
      <c r="H121" s="33">
        <f t="shared" si="56"/>
        <v>0</v>
      </c>
      <c r="I121" s="59">
        <f t="shared" si="34"/>
        <v>0</v>
      </c>
      <c r="J121" s="33">
        <f t="shared" si="35"/>
        <v>200000</v>
      </c>
      <c r="K121" s="55">
        <f t="shared" si="36"/>
        <v>0</v>
      </c>
      <c r="L121" s="16"/>
    </row>
    <row r="122" spans="1:12" x14ac:dyDescent="0.25">
      <c r="A122" s="31">
        <v>521211</v>
      </c>
      <c r="B122" s="32" t="s">
        <v>1</v>
      </c>
      <c r="C122" s="33">
        <f t="shared" si="56"/>
        <v>200000</v>
      </c>
      <c r="D122" s="33">
        <f t="shared" si="56"/>
        <v>200000</v>
      </c>
      <c r="E122" s="33">
        <f t="shared" si="56"/>
        <v>200000</v>
      </c>
      <c r="F122" s="33">
        <f>FEB!I122</f>
        <v>0</v>
      </c>
      <c r="G122" s="33">
        <f t="shared" si="56"/>
        <v>0</v>
      </c>
      <c r="H122" s="33">
        <f t="shared" si="56"/>
        <v>0</v>
      </c>
      <c r="I122" s="59">
        <f t="shared" si="34"/>
        <v>0</v>
      </c>
      <c r="J122" s="33">
        <f t="shared" si="35"/>
        <v>200000</v>
      </c>
      <c r="K122" s="55">
        <f t="shared" si="36"/>
        <v>0</v>
      </c>
    </row>
    <row r="123" spans="1:12" x14ac:dyDescent="0.25">
      <c r="A123" s="31"/>
      <c r="B123" s="9" t="s">
        <v>283</v>
      </c>
      <c r="C123" s="33">
        <v>200000</v>
      </c>
      <c r="D123" s="33">
        <v>200000</v>
      </c>
      <c r="E123" s="33">
        <v>200000</v>
      </c>
      <c r="F123" s="1">
        <f>FEB!I123</f>
        <v>0</v>
      </c>
      <c r="G123" s="33">
        <v>0</v>
      </c>
      <c r="H123" s="33">
        <v>0</v>
      </c>
      <c r="I123" s="59">
        <f t="shared" si="34"/>
        <v>0</v>
      </c>
      <c r="J123" s="54">
        <f t="shared" si="35"/>
        <v>200000</v>
      </c>
      <c r="K123" s="55">
        <f t="shared" si="36"/>
        <v>0</v>
      </c>
    </row>
    <row r="124" spans="1:12" x14ac:dyDescent="0.25">
      <c r="A124" s="31" t="s">
        <v>217</v>
      </c>
      <c r="B124" s="32" t="s">
        <v>111</v>
      </c>
      <c r="C124" s="33">
        <f>C125+C128</f>
        <v>1845000</v>
      </c>
      <c r="D124" s="33">
        <f>D125+D128</f>
        <v>1845000</v>
      </c>
      <c r="E124" s="33">
        <f>E125+E128</f>
        <v>1845000</v>
      </c>
      <c r="F124" s="33">
        <f>FEB!I124</f>
        <v>0</v>
      </c>
      <c r="G124" s="33">
        <f t="shared" ref="G124:H124" si="57">G125+G128</f>
        <v>0</v>
      </c>
      <c r="H124" s="33">
        <f t="shared" si="57"/>
        <v>0</v>
      </c>
      <c r="I124" s="59">
        <f t="shared" si="34"/>
        <v>0</v>
      </c>
      <c r="J124" s="33">
        <f t="shared" si="35"/>
        <v>1845000</v>
      </c>
      <c r="K124" s="55">
        <f t="shared" si="36"/>
        <v>0</v>
      </c>
    </row>
    <row r="125" spans="1:12" x14ac:dyDescent="0.25">
      <c r="A125" s="31" t="s">
        <v>0</v>
      </c>
      <c r="B125" s="32" t="s">
        <v>112</v>
      </c>
      <c r="C125" s="33">
        <f t="shared" ref="C125:H126" si="58">C126</f>
        <v>1800000</v>
      </c>
      <c r="D125" s="33">
        <f t="shared" si="58"/>
        <v>1800000</v>
      </c>
      <c r="E125" s="33">
        <f t="shared" si="58"/>
        <v>1800000</v>
      </c>
      <c r="F125" s="33">
        <f>FEB!I125</f>
        <v>0</v>
      </c>
      <c r="G125" s="33">
        <f t="shared" si="58"/>
        <v>0</v>
      </c>
      <c r="H125" s="33">
        <f t="shared" si="58"/>
        <v>0</v>
      </c>
      <c r="I125" s="59">
        <f t="shared" si="34"/>
        <v>0</v>
      </c>
      <c r="J125" s="33">
        <f t="shared" si="35"/>
        <v>1800000</v>
      </c>
      <c r="K125" s="55">
        <f t="shared" si="36"/>
        <v>0</v>
      </c>
    </row>
    <row r="126" spans="1:12" x14ac:dyDescent="0.25">
      <c r="A126" s="31">
        <v>524113</v>
      </c>
      <c r="B126" s="32" t="s">
        <v>38</v>
      </c>
      <c r="C126" s="33">
        <f t="shared" si="58"/>
        <v>1800000</v>
      </c>
      <c r="D126" s="33">
        <f t="shared" si="58"/>
        <v>1800000</v>
      </c>
      <c r="E126" s="33">
        <f t="shared" si="58"/>
        <v>1800000</v>
      </c>
      <c r="F126" s="33">
        <f>FEB!I126</f>
        <v>0</v>
      </c>
      <c r="G126" s="33">
        <f t="shared" si="58"/>
        <v>0</v>
      </c>
      <c r="H126" s="33">
        <f t="shared" si="58"/>
        <v>0</v>
      </c>
      <c r="I126" s="59">
        <f t="shared" si="34"/>
        <v>0</v>
      </c>
      <c r="J126" s="33">
        <f t="shared" si="35"/>
        <v>1800000</v>
      </c>
      <c r="K126" s="55">
        <f t="shared" si="36"/>
        <v>0</v>
      </c>
    </row>
    <row r="127" spans="1:12" x14ac:dyDescent="0.25">
      <c r="A127" s="31"/>
      <c r="B127" s="9" t="s">
        <v>483</v>
      </c>
      <c r="C127" s="33">
        <v>1800000</v>
      </c>
      <c r="D127" s="33">
        <v>1800000</v>
      </c>
      <c r="E127" s="33">
        <v>1800000</v>
      </c>
      <c r="F127" s="1">
        <f>FEB!I127</f>
        <v>0</v>
      </c>
      <c r="G127" s="33">
        <v>0</v>
      </c>
      <c r="H127" s="33">
        <v>0</v>
      </c>
      <c r="I127" s="59">
        <f t="shared" si="34"/>
        <v>0</v>
      </c>
      <c r="J127" s="54">
        <f t="shared" si="35"/>
        <v>1800000</v>
      </c>
      <c r="K127" s="55">
        <f t="shared" si="36"/>
        <v>0</v>
      </c>
    </row>
    <row r="128" spans="1:12" x14ac:dyDescent="0.25">
      <c r="A128" s="31" t="s">
        <v>11</v>
      </c>
      <c r="B128" s="32" t="s">
        <v>206</v>
      </c>
      <c r="C128" s="33">
        <f t="shared" ref="C128:H129" si="59">C129</f>
        <v>45000</v>
      </c>
      <c r="D128" s="33">
        <f t="shared" si="59"/>
        <v>45000</v>
      </c>
      <c r="E128" s="33">
        <f t="shared" si="59"/>
        <v>45000</v>
      </c>
      <c r="F128" s="33">
        <f>FEB!I128</f>
        <v>0</v>
      </c>
      <c r="G128" s="33">
        <f t="shared" si="59"/>
        <v>0</v>
      </c>
      <c r="H128" s="33">
        <f t="shared" si="59"/>
        <v>0</v>
      </c>
      <c r="I128" s="59">
        <f t="shared" si="34"/>
        <v>0</v>
      </c>
      <c r="J128" s="33">
        <f t="shared" si="35"/>
        <v>45000</v>
      </c>
      <c r="K128" s="55">
        <f t="shared" si="36"/>
        <v>0</v>
      </c>
    </row>
    <row r="129" spans="1:12" x14ac:dyDescent="0.25">
      <c r="A129" s="31">
        <v>521211</v>
      </c>
      <c r="B129" s="32" t="s">
        <v>1</v>
      </c>
      <c r="C129" s="33">
        <f t="shared" si="59"/>
        <v>45000</v>
      </c>
      <c r="D129" s="33">
        <f t="shared" si="59"/>
        <v>45000</v>
      </c>
      <c r="E129" s="33">
        <f t="shared" si="59"/>
        <v>45000</v>
      </c>
      <c r="F129" s="33">
        <f>FEB!I129</f>
        <v>0</v>
      </c>
      <c r="G129" s="33">
        <f t="shared" si="59"/>
        <v>0</v>
      </c>
      <c r="H129" s="33">
        <f t="shared" si="59"/>
        <v>0</v>
      </c>
      <c r="I129" s="59">
        <f t="shared" si="34"/>
        <v>0</v>
      </c>
      <c r="J129" s="33">
        <f t="shared" si="35"/>
        <v>45000</v>
      </c>
      <c r="K129" s="55">
        <f t="shared" si="36"/>
        <v>0</v>
      </c>
    </row>
    <row r="130" spans="1:12" x14ac:dyDescent="0.25">
      <c r="A130" s="31"/>
      <c r="B130" s="9" t="s">
        <v>281</v>
      </c>
      <c r="C130" s="33">
        <v>45000</v>
      </c>
      <c r="D130" s="33">
        <v>45000</v>
      </c>
      <c r="E130" s="33">
        <v>45000</v>
      </c>
      <c r="F130" s="1">
        <f>FEB!I130</f>
        <v>0</v>
      </c>
      <c r="G130" s="33">
        <v>0</v>
      </c>
      <c r="H130" s="33">
        <v>0</v>
      </c>
      <c r="I130" s="59">
        <f t="shared" si="34"/>
        <v>0</v>
      </c>
      <c r="J130" s="54">
        <f t="shared" si="35"/>
        <v>45000</v>
      </c>
      <c r="K130" s="55">
        <f t="shared" si="36"/>
        <v>0</v>
      </c>
    </row>
    <row r="131" spans="1:12" s="7" customFormat="1" x14ac:dyDescent="0.25">
      <c r="A131" s="31" t="s">
        <v>227</v>
      </c>
      <c r="B131" s="32" t="s">
        <v>113</v>
      </c>
      <c r="C131" s="33">
        <f>C132+C135</f>
        <v>975000</v>
      </c>
      <c r="D131" s="33">
        <f>D132+D135</f>
        <v>975000</v>
      </c>
      <c r="E131" s="33">
        <f>E132+E135</f>
        <v>975000</v>
      </c>
      <c r="F131" s="33">
        <f>FEB!I131</f>
        <v>0</v>
      </c>
      <c r="G131" s="33">
        <f t="shared" ref="G131:H131" si="60">G132+G135</f>
        <v>0</v>
      </c>
      <c r="H131" s="33">
        <f t="shared" si="60"/>
        <v>0</v>
      </c>
      <c r="I131" s="59">
        <f t="shared" si="34"/>
        <v>0</v>
      </c>
      <c r="J131" s="33">
        <f t="shared" si="35"/>
        <v>975000</v>
      </c>
      <c r="K131" s="55">
        <f t="shared" si="36"/>
        <v>0</v>
      </c>
      <c r="L131" s="16"/>
    </row>
    <row r="132" spans="1:12" x14ac:dyDescent="0.25">
      <c r="A132" s="31" t="s">
        <v>0</v>
      </c>
      <c r="B132" s="32" t="s">
        <v>114</v>
      </c>
      <c r="C132" s="33">
        <f t="shared" ref="C132:H133" si="61">C133</f>
        <v>900000</v>
      </c>
      <c r="D132" s="33">
        <f t="shared" si="61"/>
        <v>900000</v>
      </c>
      <c r="E132" s="33">
        <f t="shared" si="61"/>
        <v>900000</v>
      </c>
      <c r="F132" s="33">
        <f>FEB!I132</f>
        <v>0</v>
      </c>
      <c r="G132" s="33">
        <f t="shared" si="61"/>
        <v>0</v>
      </c>
      <c r="H132" s="33">
        <f t="shared" si="61"/>
        <v>0</v>
      </c>
      <c r="I132" s="59">
        <f t="shared" si="34"/>
        <v>0</v>
      </c>
      <c r="J132" s="33">
        <f t="shared" si="35"/>
        <v>900000</v>
      </c>
      <c r="K132" s="55">
        <f t="shared" si="36"/>
        <v>0</v>
      </c>
    </row>
    <row r="133" spans="1:12" x14ac:dyDescent="0.25">
      <c r="A133" s="31">
        <v>524113</v>
      </c>
      <c r="B133" s="32" t="s">
        <v>38</v>
      </c>
      <c r="C133" s="33">
        <f t="shared" si="61"/>
        <v>900000</v>
      </c>
      <c r="D133" s="33">
        <f t="shared" si="61"/>
        <v>900000</v>
      </c>
      <c r="E133" s="33">
        <f t="shared" si="61"/>
        <v>900000</v>
      </c>
      <c r="F133" s="33">
        <f>FEB!I133</f>
        <v>0</v>
      </c>
      <c r="G133" s="33">
        <f t="shared" si="61"/>
        <v>0</v>
      </c>
      <c r="H133" s="33">
        <f t="shared" si="61"/>
        <v>0</v>
      </c>
      <c r="I133" s="59">
        <f t="shared" si="34"/>
        <v>0</v>
      </c>
      <c r="J133" s="33">
        <f t="shared" si="35"/>
        <v>900000</v>
      </c>
      <c r="K133" s="55">
        <f t="shared" si="36"/>
        <v>0</v>
      </c>
    </row>
    <row r="134" spans="1:12" x14ac:dyDescent="0.25">
      <c r="A134" s="31"/>
      <c r="B134" s="32" t="s">
        <v>430</v>
      </c>
      <c r="C134" s="33">
        <v>900000</v>
      </c>
      <c r="D134" s="33">
        <v>900000</v>
      </c>
      <c r="E134" s="33">
        <v>900000</v>
      </c>
      <c r="F134" s="1">
        <f>FEB!I134</f>
        <v>0</v>
      </c>
      <c r="G134" s="33">
        <v>0</v>
      </c>
      <c r="H134" s="33">
        <v>0</v>
      </c>
      <c r="I134" s="59">
        <f t="shared" si="34"/>
        <v>0</v>
      </c>
      <c r="J134" s="54">
        <f t="shared" si="35"/>
        <v>900000</v>
      </c>
      <c r="K134" s="55">
        <f t="shared" si="36"/>
        <v>0</v>
      </c>
    </row>
    <row r="135" spans="1:12" x14ac:dyDescent="0.25">
      <c r="A135" s="31" t="s">
        <v>11</v>
      </c>
      <c r="B135" s="32" t="s">
        <v>207</v>
      </c>
      <c r="C135" s="33">
        <f t="shared" ref="C135:H136" si="62">C136</f>
        <v>75000</v>
      </c>
      <c r="D135" s="33">
        <f t="shared" si="62"/>
        <v>75000</v>
      </c>
      <c r="E135" s="33">
        <f t="shared" si="62"/>
        <v>75000</v>
      </c>
      <c r="F135" s="33">
        <f>FEB!I135</f>
        <v>0</v>
      </c>
      <c r="G135" s="33">
        <f t="shared" si="62"/>
        <v>0</v>
      </c>
      <c r="H135" s="33">
        <f t="shared" si="62"/>
        <v>0</v>
      </c>
      <c r="I135" s="59">
        <f t="shared" si="34"/>
        <v>0</v>
      </c>
      <c r="J135" s="33">
        <f t="shared" si="35"/>
        <v>75000</v>
      </c>
      <c r="K135" s="55">
        <f t="shared" si="36"/>
        <v>0</v>
      </c>
    </row>
    <row r="136" spans="1:12" x14ac:dyDescent="0.25">
      <c r="A136" s="31">
        <v>521211</v>
      </c>
      <c r="B136" s="32" t="s">
        <v>1</v>
      </c>
      <c r="C136" s="33">
        <f t="shared" si="62"/>
        <v>75000</v>
      </c>
      <c r="D136" s="33">
        <f t="shared" si="62"/>
        <v>75000</v>
      </c>
      <c r="E136" s="33">
        <f t="shared" si="62"/>
        <v>75000</v>
      </c>
      <c r="F136" s="33">
        <f>FEB!I136</f>
        <v>0</v>
      </c>
      <c r="G136" s="33">
        <f t="shared" si="62"/>
        <v>0</v>
      </c>
      <c r="H136" s="33">
        <f t="shared" si="62"/>
        <v>0</v>
      </c>
      <c r="I136" s="59">
        <f t="shared" ref="I136:I199" si="63">SUM(F136:H136)</f>
        <v>0</v>
      </c>
      <c r="J136" s="33">
        <f t="shared" ref="J136:J199" si="64">C136-I136</f>
        <v>75000</v>
      </c>
      <c r="K136" s="55">
        <f t="shared" ref="K136:K199" si="65">I136/C136</f>
        <v>0</v>
      </c>
    </row>
    <row r="137" spans="1:12" s="7" customFormat="1" x14ac:dyDescent="0.25">
      <c r="A137" s="31"/>
      <c r="B137" s="32" t="s">
        <v>281</v>
      </c>
      <c r="C137" s="33">
        <v>75000</v>
      </c>
      <c r="D137" s="33">
        <v>75000</v>
      </c>
      <c r="E137" s="33">
        <v>75000</v>
      </c>
      <c r="F137" s="1">
        <f>FEB!I137</f>
        <v>0</v>
      </c>
      <c r="G137" s="33">
        <v>0</v>
      </c>
      <c r="H137" s="33">
        <v>0</v>
      </c>
      <c r="I137" s="59">
        <f t="shared" si="63"/>
        <v>0</v>
      </c>
      <c r="J137" s="54">
        <f t="shared" si="64"/>
        <v>75000</v>
      </c>
      <c r="K137" s="55">
        <f t="shared" si="65"/>
        <v>0</v>
      </c>
      <c r="L137" s="16"/>
    </row>
    <row r="138" spans="1:12" x14ac:dyDescent="0.25">
      <c r="A138" s="31" t="s">
        <v>228</v>
      </c>
      <c r="B138" s="32" t="s">
        <v>115</v>
      </c>
      <c r="C138" s="33">
        <f>C139+C143+C148</f>
        <v>3191000</v>
      </c>
      <c r="D138" s="33">
        <f>D139+D143+D148</f>
        <v>3191000</v>
      </c>
      <c r="E138" s="33">
        <f>E139+E143+E148</f>
        <v>3191000</v>
      </c>
      <c r="F138" s="33">
        <f>FEB!I138</f>
        <v>0</v>
      </c>
      <c r="G138" s="33">
        <f t="shared" ref="G138:H138" si="66">G139+G143+G148</f>
        <v>0</v>
      </c>
      <c r="H138" s="33">
        <f t="shared" si="66"/>
        <v>0</v>
      </c>
      <c r="I138" s="59">
        <f t="shared" si="63"/>
        <v>0</v>
      </c>
      <c r="J138" s="33">
        <f t="shared" si="64"/>
        <v>3191000</v>
      </c>
      <c r="K138" s="55">
        <f t="shared" si="65"/>
        <v>0</v>
      </c>
    </row>
    <row r="139" spans="1:12" x14ac:dyDescent="0.25">
      <c r="A139" s="31" t="s">
        <v>0</v>
      </c>
      <c r="B139" s="32" t="s">
        <v>31</v>
      </c>
      <c r="C139" s="33">
        <f>C140</f>
        <v>166000</v>
      </c>
      <c r="D139" s="33">
        <f>D140</f>
        <v>166000</v>
      </c>
      <c r="E139" s="33">
        <f>E140</f>
        <v>166000</v>
      </c>
      <c r="F139" s="33">
        <f>FEB!I139</f>
        <v>0</v>
      </c>
      <c r="G139" s="33">
        <f t="shared" ref="G139:H139" si="67">G140</f>
        <v>0</v>
      </c>
      <c r="H139" s="33">
        <f t="shared" si="67"/>
        <v>0</v>
      </c>
      <c r="I139" s="59">
        <f t="shared" si="63"/>
        <v>0</v>
      </c>
      <c r="J139" s="33">
        <f t="shared" si="64"/>
        <v>166000</v>
      </c>
      <c r="K139" s="55">
        <f t="shared" si="65"/>
        <v>0</v>
      </c>
    </row>
    <row r="140" spans="1:12" x14ac:dyDescent="0.25">
      <c r="A140" s="31">
        <v>521211</v>
      </c>
      <c r="B140" s="32" t="s">
        <v>1</v>
      </c>
      <c r="C140" s="33">
        <f>SUM(C141:C142)</f>
        <v>166000</v>
      </c>
      <c r="D140" s="33">
        <f>SUM(D141:D142)</f>
        <v>166000</v>
      </c>
      <c r="E140" s="33">
        <f>SUM(E141:E142)</f>
        <v>166000</v>
      </c>
      <c r="F140" s="33">
        <f>FEB!I140</f>
        <v>0</v>
      </c>
      <c r="G140" s="33">
        <f t="shared" ref="G140:H140" si="68">SUM(G141:G142)</f>
        <v>0</v>
      </c>
      <c r="H140" s="33">
        <f t="shared" si="68"/>
        <v>0</v>
      </c>
      <c r="I140" s="59">
        <f t="shared" si="63"/>
        <v>0</v>
      </c>
      <c r="J140" s="33">
        <f t="shared" si="64"/>
        <v>166000</v>
      </c>
      <c r="K140" s="55">
        <f t="shared" si="65"/>
        <v>0</v>
      </c>
    </row>
    <row r="141" spans="1:12" x14ac:dyDescent="0.25">
      <c r="A141" s="31"/>
      <c r="B141" s="32" t="s">
        <v>281</v>
      </c>
      <c r="C141" s="33">
        <v>16000</v>
      </c>
      <c r="D141" s="33">
        <v>16000</v>
      </c>
      <c r="E141" s="33">
        <v>16000</v>
      </c>
      <c r="F141" s="1">
        <f>FEB!I141</f>
        <v>0</v>
      </c>
      <c r="G141" s="33">
        <v>0</v>
      </c>
      <c r="H141" s="33">
        <v>0</v>
      </c>
      <c r="I141" s="59">
        <f t="shared" si="63"/>
        <v>0</v>
      </c>
      <c r="J141" s="54">
        <f t="shared" si="64"/>
        <v>16000</v>
      </c>
      <c r="K141" s="55">
        <f t="shared" si="65"/>
        <v>0</v>
      </c>
    </row>
    <row r="142" spans="1:12" x14ac:dyDescent="0.25">
      <c r="A142" s="31"/>
      <c r="B142" s="32" t="s">
        <v>390</v>
      </c>
      <c r="C142" s="33">
        <v>150000</v>
      </c>
      <c r="D142" s="33">
        <v>150000</v>
      </c>
      <c r="E142" s="33">
        <v>150000</v>
      </c>
      <c r="F142" s="1">
        <f>FEB!I142</f>
        <v>0</v>
      </c>
      <c r="G142" s="33">
        <v>0</v>
      </c>
      <c r="H142" s="33">
        <v>0</v>
      </c>
      <c r="I142" s="59">
        <f t="shared" si="63"/>
        <v>0</v>
      </c>
      <c r="J142" s="54">
        <f t="shared" si="64"/>
        <v>150000</v>
      </c>
      <c r="K142" s="55">
        <f t="shared" si="65"/>
        <v>0</v>
      </c>
    </row>
    <row r="143" spans="1:12" s="7" customFormat="1" x14ac:dyDescent="0.25">
      <c r="A143" s="31" t="s">
        <v>11</v>
      </c>
      <c r="B143" s="32" t="s">
        <v>116</v>
      </c>
      <c r="C143" s="33">
        <f>C144+C146</f>
        <v>3000000</v>
      </c>
      <c r="D143" s="33">
        <f>D144+D146</f>
        <v>3000000</v>
      </c>
      <c r="E143" s="33">
        <f>E144+E146</f>
        <v>3000000</v>
      </c>
      <c r="F143" s="33">
        <f>FEB!I143</f>
        <v>0</v>
      </c>
      <c r="G143" s="33">
        <f t="shared" ref="G143:H143" si="69">G144+G146</f>
        <v>0</v>
      </c>
      <c r="H143" s="33">
        <f t="shared" si="69"/>
        <v>0</v>
      </c>
      <c r="I143" s="59">
        <f t="shared" si="63"/>
        <v>0</v>
      </c>
      <c r="J143" s="33">
        <f t="shared" si="64"/>
        <v>3000000</v>
      </c>
      <c r="K143" s="55">
        <f t="shared" si="65"/>
        <v>0</v>
      </c>
      <c r="L143" s="16"/>
    </row>
    <row r="144" spans="1:12" x14ac:dyDescent="0.25">
      <c r="A144" s="31">
        <v>522151</v>
      </c>
      <c r="B144" s="32" t="s">
        <v>34</v>
      </c>
      <c r="C144" s="33">
        <f>C145</f>
        <v>2400000</v>
      </c>
      <c r="D144" s="33">
        <f>D145</f>
        <v>2400000</v>
      </c>
      <c r="E144" s="33">
        <f>E145</f>
        <v>2400000</v>
      </c>
      <c r="F144" s="33">
        <f>FEB!I144</f>
        <v>0</v>
      </c>
      <c r="G144" s="33">
        <f t="shared" ref="G144:H144" si="70">G145</f>
        <v>0</v>
      </c>
      <c r="H144" s="33">
        <f t="shared" si="70"/>
        <v>0</v>
      </c>
      <c r="I144" s="59">
        <f t="shared" si="63"/>
        <v>0</v>
      </c>
      <c r="J144" s="33">
        <f t="shared" si="64"/>
        <v>2400000</v>
      </c>
      <c r="K144" s="55">
        <f t="shared" si="65"/>
        <v>0</v>
      </c>
    </row>
    <row r="145" spans="1:11" x14ac:dyDescent="0.25">
      <c r="A145" s="31"/>
      <c r="B145" s="32" t="s">
        <v>324</v>
      </c>
      <c r="C145" s="33">
        <v>2400000</v>
      </c>
      <c r="D145" s="33">
        <v>2400000</v>
      </c>
      <c r="E145" s="33">
        <v>2400000</v>
      </c>
      <c r="F145" s="1">
        <f>FEB!I145</f>
        <v>0</v>
      </c>
      <c r="G145" s="33">
        <v>0</v>
      </c>
      <c r="H145" s="33">
        <v>0</v>
      </c>
      <c r="I145" s="59">
        <f t="shared" si="63"/>
        <v>0</v>
      </c>
      <c r="J145" s="54">
        <f t="shared" si="64"/>
        <v>2400000</v>
      </c>
      <c r="K145" s="55">
        <f t="shared" si="65"/>
        <v>0</v>
      </c>
    </row>
    <row r="146" spans="1:11" x14ac:dyDescent="0.25">
      <c r="A146" s="31">
        <v>524113</v>
      </c>
      <c r="B146" s="32" t="s">
        <v>38</v>
      </c>
      <c r="C146" s="33">
        <f>C147</f>
        <v>600000</v>
      </c>
      <c r="D146" s="33">
        <f>D147</f>
        <v>600000</v>
      </c>
      <c r="E146" s="33">
        <f>E147</f>
        <v>600000</v>
      </c>
      <c r="F146" s="33">
        <f>FEB!I146</f>
        <v>0</v>
      </c>
      <c r="G146" s="33">
        <f t="shared" ref="G146:H146" si="71">G147</f>
        <v>0</v>
      </c>
      <c r="H146" s="33">
        <f t="shared" si="71"/>
        <v>0</v>
      </c>
      <c r="I146" s="59">
        <f t="shared" si="63"/>
        <v>0</v>
      </c>
      <c r="J146" s="33">
        <f t="shared" si="64"/>
        <v>600000</v>
      </c>
      <c r="K146" s="55">
        <f t="shared" si="65"/>
        <v>0</v>
      </c>
    </row>
    <row r="147" spans="1:11" x14ac:dyDescent="0.25">
      <c r="A147" s="31"/>
      <c r="B147" s="32" t="s">
        <v>325</v>
      </c>
      <c r="C147" s="33">
        <v>600000</v>
      </c>
      <c r="D147" s="33">
        <v>600000</v>
      </c>
      <c r="E147" s="33">
        <v>600000</v>
      </c>
      <c r="F147" s="1">
        <f>FEB!I147</f>
        <v>0</v>
      </c>
      <c r="G147" s="33">
        <v>0</v>
      </c>
      <c r="H147" s="33">
        <v>0</v>
      </c>
      <c r="I147" s="59">
        <f t="shared" si="63"/>
        <v>0</v>
      </c>
      <c r="J147" s="54">
        <f t="shared" si="64"/>
        <v>600000</v>
      </c>
      <c r="K147" s="55">
        <f t="shared" si="65"/>
        <v>0</v>
      </c>
    </row>
    <row r="148" spans="1:11" x14ac:dyDescent="0.25">
      <c r="A148" s="31" t="s">
        <v>10</v>
      </c>
      <c r="B148" s="32" t="s">
        <v>208</v>
      </c>
      <c r="C148" s="33">
        <f t="shared" ref="C148:H149" si="72">C149</f>
        <v>25000</v>
      </c>
      <c r="D148" s="33">
        <f t="shared" si="72"/>
        <v>25000</v>
      </c>
      <c r="E148" s="33">
        <f t="shared" si="72"/>
        <v>25000</v>
      </c>
      <c r="F148" s="33">
        <f>FEB!I148</f>
        <v>0</v>
      </c>
      <c r="G148" s="33">
        <f t="shared" si="72"/>
        <v>0</v>
      </c>
      <c r="H148" s="33">
        <f t="shared" si="72"/>
        <v>0</v>
      </c>
      <c r="I148" s="59">
        <f t="shared" si="63"/>
        <v>0</v>
      </c>
      <c r="J148" s="33">
        <f t="shared" si="64"/>
        <v>25000</v>
      </c>
      <c r="K148" s="55">
        <f t="shared" si="65"/>
        <v>0</v>
      </c>
    </row>
    <row r="149" spans="1:11" x14ac:dyDescent="0.25">
      <c r="A149" s="31">
        <v>521211</v>
      </c>
      <c r="B149" s="32" t="s">
        <v>1</v>
      </c>
      <c r="C149" s="33">
        <f t="shared" si="72"/>
        <v>25000</v>
      </c>
      <c r="D149" s="33">
        <f t="shared" si="72"/>
        <v>25000</v>
      </c>
      <c r="E149" s="33">
        <f t="shared" si="72"/>
        <v>25000</v>
      </c>
      <c r="F149" s="33">
        <f>FEB!I149</f>
        <v>0</v>
      </c>
      <c r="G149" s="33">
        <f t="shared" si="72"/>
        <v>0</v>
      </c>
      <c r="H149" s="33">
        <f t="shared" si="72"/>
        <v>0</v>
      </c>
      <c r="I149" s="59">
        <f t="shared" si="63"/>
        <v>0</v>
      </c>
      <c r="J149" s="33">
        <f t="shared" si="64"/>
        <v>25000</v>
      </c>
      <c r="K149" s="55">
        <f t="shared" si="65"/>
        <v>0</v>
      </c>
    </row>
    <row r="150" spans="1:11" x14ac:dyDescent="0.25">
      <c r="A150" s="31"/>
      <c r="B150" s="32" t="s">
        <v>281</v>
      </c>
      <c r="C150" s="33">
        <v>25000</v>
      </c>
      <c r="D150" s="33">
        <v>25000</v>
      </c>
      <c r="E150" s="33">
        <v>25000</v>
      </c>
      <c r="F150" s="1">
        <f>FEB!I150</f>
        <v>0</v>
      </c>
      <c r="G150" s="33">
        <v>0</v>
      </c>
      <c r="H150" s="33">
        <v>0</v>
      </c>
      <c r="I150" s="59">
        <f t="shared" si="63"/>
        <v>0</v>
      </c>
      <c r="J150" s="54">
        <f t="shared" si="64"/>
        <v>25000</v>
      </c>
      <c r="K150" s="55">
        <f t="shared" si="65"/>
        <v>0</v>
      </c>
    </row>
    <row r="151" spans="1:11" x14ac:dyDescent="0.25">
      <c r="A151" s="31" t="s">
        <v>229</v>
      </c>
      <c r="B151" s="32" t="s">
        <v>117</v>
      </c>
      <c r="C151" s="33">
        <f>C152+C156</f>
        <v>1180000</v>
      </c>
      <c r="D151" s="33">
        <f>D152+D156</f>
        <v>1180000</v>
      </c>
      <c r="E151" s="33">
        <f>E152+E156</f>
        <v>1180000</v>
      </c>
      <c r="F151" s="33">
        <f>FEB!I151</f>
        <v>0</v>
      </c>
      <c r="G151" s="33">
        <f t="shared" ref="G151:H151" si="73">G152+G156</f>
        <v>0</v>
      </c>
      <c r="H151" s="33">
        <f t="shared" si="73"/>
        <v>0</v>
      </c>
      <c r="I151" s="59">
        <f t="shared" si="63"/>
        <v>0</v>
      </c>
      <c r="J151" s="33">
        <f t="shared" si="64"/>
        <v>1180000</v>
      </c>
      <c r="K151" s="55">
        <f t="shared" si="65"/>
        <v>0</v>
      </c>
    </row>
    <row r="152" spans="1:11" x14ac:dyDescent="0.25">
      <c r="A152" s="31" t="s">
        <v>0</v>
      </c>
      <c r="B152" s="32" t="s">
        <v>209</v>
      </c>
      <c r="C152" s="33">
        <f>C153</f>
        <v>860000</v>
      </c>
      <c r="D152" s="33">
        <f>D153</f>
        <v>860000</v>
      </c>
      <c r="E152" s="33">
        <f>E153</f>
        <v>860000</v>
      </c>
      <c r="F152" s="33">
        <f>FEB!I152</f>
        <v>0</v>
      </c>
      <c r="G152" s="33">
        <f t="shared" ref="G152:H152" si="74">G153</f>
        <v>0</v>
      </c>
      <c r="H152" s="33">
        <f t="shared" si="74"/>
        <v>0</v>
      </c>
      <c r="I152" s="59">
        <f t="shared" si="63"/>
        <v>0</v>
      </c>
      <c r="J152" s="33">
        <f t="shared" si="64"/>
        <v>860000</v>
      </c>
      <c r="K152" s="55">
        <f t="shared" si="65"/>
        <v>0</v>
      </c>
    </row>
    <row r="153" spans="1:11" x14ac:dyDescent="0.25">
      <c r="A153" s="31">
        <v>521211</v>
      </c>
      <c r="B153" s="32" t="s">
        <v>1</v>
      </c>
      <c r="C153" s="33">
        <f>SUM(C154:C155)</f>
        <v>860000</v>
      </c>
      <c r="D153" s="33">
        <f>SUM(D154:D155)</f>
        <v>860000</v>
      </c>
      <c r="E153" s="33">
        <f>SUM(E154:E155)</f>
        <v>860000</v>
      </c>
      <c r="F153" s="33">
        <f>FEB!I153</f>
        <v>0</v>
      </c>
      <c r="G153" s="33">
        <f t="shared" ref="G153:H153" si="75">SUM(G154:G155)</f>
        <v>0</v>
      </c>
      <c r="H153" s="33">
        <f t="shared" si="75"/>
        <v>0</v>
      </c>
      <c r="I153" s="59">
        <f t="shared" si="63"/>
        <v>0</v>
      </c>
      <c r="J153" s="33">
        <f t="shared" si="64"/>
        <v>860000</v>
      </c>
      <c r="K153" s="55">
        <f t="shared" si="65"/>
        <v>0</v>
      </c>
    </row>
    <row r="154" spans="1:11" x14ac:dyDescent="0.25">
      <c r="A154" s="31"/>
      <c r="B154" s="32" t="s">
        <v>456</v>
      </c>
      <c r="C154" s="33">
        <v>600000</v>
      </c>
      <c r="D154" s="33">
        <v>600000</v>
      </c>
      <c r="E154" s="33">
        <v>600000</v>
      </c>
      <c r="F154" s="1">
        <f>FEB!I154</f>
        <v>0</v>
      </c>
      <c r="G154" s="33">
        <v>0</v>
      </c>
      <c r="H154" s="33">
        <v>0</v>
      </c>
      <c r="I154" s="59">
        <f t="shared" si="63"/>
        <v>0</v>
      </c>
      <c r="J154" s="54">
        <f t="shared" si="64"/>
        <v>600000</v>
      </c>
      <c r="K154" s="55">
        <f t="shared" si="65"/>
        <v>0</v>
      </c>
    </row>
    <row r="155" spans="1:11" x14ac:dyDescent="0.25">
      <c r="A155" s="31"/>
      <c r="B155" s="32" t="s">
        <v>281</v>
      </c>
      <c r="C155" s="33">
        <v>260000</v>
      </c>
      <c r="D155" s="33">
        <v>260000</v>
      </c>
      <c r="E155" s="33">
        <v>260000</v>
      </c>
      <c r="F155" s="1">
        <f>FEB!I155</f>
        <v>0</v>
      </c>
      <c r="G155" s="33">
        <v>0</v>
      </c>
      <c r="H155" s="33">
        <v>0</v>
      </c>
      <c r="I155" s="59">
        <f t="shared" si="63"/>
        <v>0</v>
      </c>
      <c r="J155" s="54">
        <f t="shared" si="64"/>
        <v>260000</v>
      </c>
      <c r="K155" s="55">
        <f t="shared" si="65"/>
        <v>0</v>
      </c>
    </row>
    <row r="156" spans="1:11" x14ac:dyDescent="0.25">
      <c r="A156" s="31" t="s">
        <v>11</v>
      </c>
      <c r="B156" s="32" t="s">
        <v>230</v>
      </c>
      <c r="C156" s="33">
        <f t="shared" ref="C156:H157" si="76">C157</f>
        <v>320000</v>
      </c>
      <c r="D156" s="33">
        <f t="shared" si="76"/>
        <v>320000</v>
      </c>
      <c r="E156" s="33">
        <f t="shared" si="76"/>
        <v>320000</v>
      </c>
      <c r="F156" s="33">
        <f>FEB!I156</f>
        <v>0</v>
      </c>
      <c r="G156" s="33">
        <f t="shared" si="76"/>
        <v>0</v>
      </c>
      <c r="H156" s="33">
        <f t="shared" si="76"/>
        <v>0</v>
      </c>
      <c r="I156" s="59">
        <f t="shared" si="63"/>
        <v>0</v>
      </c>
      <c r="J156" s="33">
        <f t="shared" si="64"/>
        <v>320000</v>
      </c>
      <c r="K156" s="55">
        <f t="shared" si="65"/>
        <v>0</v>
      </c>
    </row>
    <row r="157" spans="1:11" x14ac:dyDescent="0.25">
      <c r="A157" s="31">
        <v>521211</v>
      </c>
      <c r="B157" s="32" t="s">
        <v>1</v>
      </c>
      <c r="C157" s="33">
        <f t="shared" si="76"/>
        <v>320000</v>
      </c>
      <c r="D157" s="33">
        <f t="shared" si="76"/>
        <v>320000</v>
      </c>
      <c r="E157" s="33">
        <f t="shared" si="76"/>
        <v>320000</v>
      </c>
      <c r="F157" s="33">
        <f>FEB!I157</f>
        <v>0</v>
      </c>
      <c r="G157" s="33">
        <f t="shared" si="76"/>
        <v>0</v>
      </c>
      <c r="H157" s="33">
        <f t="shared" si="76"/>
        <v>0</v>
      </c>
      <c r="I157" s="59">
        <f t="shared" si="63"/>
        <v>0</v>
      </c>
      <c r="J157" s="33">
        <f t="shared" si="64"/>
        <v>320000</v>
      </c>
      <c r="K157" s="55">
        <f t="shared" si="65"/>
        <v>0</v>
      </c>
    </row>
    <row r="158" spans="1:11" x14ac:dyDescent="0.25">
      <c r="A158" s="31"/>
      <c r="B158" s="32" t="s">
        <v>281</v>
      </c>
      <c r="C158" s="33">
        <v>320000</v>
      </c>
      <c r="D158" s="33">
        <v>320000</v>
      </c>
      <c r="E158" s="33">
        <v>320000</v>
      </c>
      <c r="F158" s="1">
        <f>FEB!I158</f>
        <v>0</v>
      </c>
      <c r="G158" s="33">
        <v>0</v>
      </c>
      <c r="H158" s="33">
        <v>0</v>
      </c>
      <c r="I158" s="59">
        <f t="shared" si="63"/>
        <v>0</v>
      </c>
      <c r="J158" s="54">
        <f t="shared" si="64"/>
        <v>320000</v>
      </c>
      <c r="K158" s="55">
        <f t="shared" si="65"/>
        <v>0</v>
      </c>
    </row>
    <row r="159" spans="1:11" x14ac:dyDescent="0.25">
      <c r="A159" s="31" t="s">
        <v>231</v>
      </c>
      <c r="B159" s="32" t="s">
        <v>118</v>
      </c>
      <c r="C159" s="33">
        <f>C160+C163</f>
        <v>3288000</v>
      </c>
      <c r="D159" s="33">
        <f>D160+D163</f>
        <v>3288000</v>
      </c>
      <c r="E159" s="33">
        <f>E160+E163</f>
        <v>3288000</v>
      </c>
      <c r="F159" s="33">
        <f>FEB!I159</f>
        <v>0</v>
      </c>
      <c r="G159" s="33">
        <f t="shared" ref="G159:H159" si="77">G160+G163</f>
        <v>548000</v>
      </c>
      <c r="H159" s="33">
        <f t="shared" si="77"/>
        <v>0</v>
      </c>
      <c r="I159" s="59">
        <f t="shared" si="63"/>
        <v>548000</v>
      </c>
      <c r="J159" s="33">
        <f t="shared" si="64"/>
        <v>2740000</v>
      </c>
      <c r="K159" s="55">
        <f t="shared" si="65"/>
        <v>0.16666666666666666</v>
      </c>
    </row>
    <row r="160" spans="1:11" x14ac:dyDescent="0.25">
      <c r="A160" s="31" t="s">
        <v>0</v>
      </c>
      <c r="B160" s="32" t="s">
        <v>232</v>
      </c>
      <c r="C160" s="33">
        <f t="shared" ref="C160:H161" si="78">C161</f>
        <v>2880000</v>
      </c>
      <c r="D160" s="33">
        <f t="shared" si="78"/>
        <v>2880000</v>
      </c>
      <c r="E160" s="33">
        <f t="shared" si="78"/>
        <v>2880000</v>
      </c>
      <c r="F160" s="33">
        <f>FEB!I160</f>
        <v>0</v>
      </c>
      <c r="G160" s="33">
        <f t="shared" si="78"/>
        <v>480000</v>
      </c>
      <c r="H160" s="33">
        <f t="shared" si="78"/>
        <v>0</v>
      </c>
      <c r="I160" s="59">
        <f t="shared" si="63"/>
        <v>480000</v>
      </c>
      <c r="J160" s="33">
        <f t="shared" si="64"/>
        <v>2400000</v>
      </c>
      <c r="K160" s="55">
        <f t="shared" si="65"/>
        <v>0.16666666666666666</v>
      </c>
    </row>
    <row r="161" spans="1:11" x14ac:dyDescent="0.25">
      <c r="A161" s="31">
        <v>521211</v>
      </c>
      <c r="B161" s="32" t="s">
        <v>1</v>
      </c>
      <c r="C161" s="33">
        <f t="shared" si="78"/>
        <v>2880000</v>
      </c>
      <c r="D161" s="33">
        <f t="shared" si="78"/>
        <v>2880000</v>
      </c>
      <c r="E161" s="33">
        <f t="shared" si="78"/>
        <v>2880000</v>
      </c>
      <c r="F161" s="33">
        <f>FEB!I161</f>
        <v>0</v>
      </c>
      <c r="G161" s="33">
        <f t="shared" si="78"/>
        <v>480000</v>
      </c>
      <c r="H161" s="33">
        <f t="shared" si="78"/>
        <v>0</v>
      </c>
      <c r="I161" s="59">
        <f t="shared" si="63"/>
        <v>480000</v>
      </c>
      <c r="J161" s="33">
        <f t="shared" si="64"/>
        <v>2400000</v>
      </c>
      <c r="K161" s="55">
        <f t="shared" si="65"/>
        <v>0.16666666666666666</v>
      </c>
    </row>
    <row r="162" spans="1:11" x14ac:dyDescent="0.25">
      <c r="A162" s="31"/>
      <c r="B162" s="32" t="s">
        <v>326</v>
      </c>
      <c r="C162" s="33">
        <v>2880000</v>
      </c>
      <c r="D162" s="33">
        <v>2880000</v>
      </c>
      <c r="E162" s="33">
        <v>2880000</v>
      </c>
      <c r="F162" s="1">
        <f>FEB!I162</f>
        <v>0</v>
      </c>
      <c r="G162" s="33">
        <f>2*240000</f>
        <v>480000</v>
      </c>
      <c r="H162" s="33">
        <v>0</v>
      </c>
      <c r="I162" s="59">
        <f t="shared" si="63"/>
        <v>480000</v>
      </c>
      <c r="J162" s="54">
        <f t="shared" si="64"/>
        <v>2400000</v>
      </c>
      <c r="K162" s="55">
        <f t="shared" si="65"/>
        <v>0.16666666666666666</v>
      </c>
    </row>
    <row r="163" spans="1:11" x14ac:dyDescent="0.25">
      <c r="A163" s="31" t="s">
        <v>10</v>
      </c>
      <c r="B163" s="32" t="s">
        <v>233</v>
      </c>
      <c r="C163" s="33">
        <f t="shared" ref="C163:H164" si="79">C164</f>
        <v>408000</v>
      </c>
      <c r="D163" s="33">
        <f t="shared" si="79"/>
        <v>408000</v>
      </c>
      <c r="E163" s="33">
        <f t="shared" si="79"/>
        <v>408000</v>
      </c>
      <c r="F163" s="33">
        <f>FEB!I163</f>
        <v>0</v>
      </c>
      <c r="G163" s="33">
        <f t="shared" si="79"/>
        <v>68000</v>
      </c>
      <c r="H163" s="33">
        <f t="shared" si="79"/>
        <v>0</v>
      </c>
      <c r="I163" s="59">
        <f t="shared" si="63"/>
        <v>68000</v>
      </c>
      <c r="J163" s="33">
        <f t="shared" si="64"/>
        <v>340000</v>
      </c>
      <c r="K163" s="55">
        <f t="shared" si="65"/>
        <v>0.16666666666666666</v>
      </c>
    </row>
    <row r="164" spans="1:11" x14ac:dyDescent="0.25">
      <c r="A164" s="31">
        <v>521211</v>
      </c>
      <c r="B164" s="32" t="s">
        <v>1</v>
      </c>
      <c r="C164" s="33">
        <f t="shared" si="79"/>
        <v>408000</v>
      </c>
      <c r="D164" s="33">
        <f t="shared" si="79"/>
        <v>408000</v>
      </c>
      <c r="E164" s="33">
        <f t="shared" si="79"/>
        <v>408000</v>
      </c>
      <c r="F164" s="33">
        <f>FEB!I164</f>
        <v>0</v>
      </c>
      <c r="G164" s="33">
        <f t="shared" si="79"/>
        <v>68000</v>
      </c>
      <c r="H164" s="33">
        <f t="shared" si="79"/>
        <v>0</v>
      </c>
      <c r="I164" s="59">
        <f t="shared" si="63"/>
        <v>68000</v>
      </c>
      <c r="J164" s="33">
        <f t="shared" si="64"/>
        <v>340000</v>
      </c>
      <c r="K164" s="55">
        <f t="shared" si="65"/>
        <v>0.16666666666666666</v>
      </c>
    </row>
    <row r="165" spans="1:11" x14ac:dyDescent="0.25">
      <c r="A165" s="31"/>
      <c r="B165" s="32" t="s">
        <v>281</v>
      </c>
      <c r="C165" s="33">
        <v>408000</v>
      </c>
      <c r="D165" s="33">
        <v>408000</v>
      </c>
      <c r="E165" s="33">
        <v>408000</v>
      </c>
      <c r="F165" s="1">
        <f>FEB!I165</f>
        <v>0</v>
      </c>
      <c r="G165" s="33">
        <f>2*34000</f>
        <v>68000</v>
      </c>
      <c r="H165" s="33">
        <v>0</v>
      </c>
      <c r="I165" s="59">
        <f t="shared" si="63"/>
        <v>68000</v>
      </c>
      <c r="J165" s="54">
        <f t="shared" si="64"/>
        <v>340000</v>
      </c>
      <c r="K165" s="55">
        <f t="shared" si="65"/>
        <v>0.16666666666666666</v>
      </c>
    </row>
    <row r="166" spans="1:11" x14ac:dyDescent="0.25">
      <c r="A166" s="31" t="s">
        <v>234</v>
      </c>
      <c r="B166" s="32" t="s">
        <v>119</v>
      </c>
      <c r="C166" s="33">
        <f>C167+C174+C177</f>
        <v>2030000</v>
      </c>
      <c r="D166" s="33">
        <f>D167+D174+D177</f>
        <v>2030000</v>
      </c>
      <c r="E166" s="33">
        <f>E167+E174+E177</f>
        <v>2030000</v>
      </c>
      <c r="F166" s="33">
        <f>FEB!I166</f>
        <v>0</v>
      </c>
      <c r="G166" s="33">
        <f t="shared" ref="G166:H166" si="80">G167+G174+G177</f>
        <v>0</v>
      </c>
      <c r="H166" s="33">
        <f t="shared" si="80"/>
        <v>0</v>
      </c>
      <c r="I166" s="59">
        <f t="shared" si="63"/>
        <v>0</v>
      </c>
      <c r="J166" s="33">
        <f t="shared" si="64"/>
        <v>2030000</v>
      </c>
      <c r="K166" s="55">
        <f t="shared" si="65"/>
        <v>0</v>
      </c>
    </row>
    <row r="167" spans="1:11" x14ac:dyDescent="0.25">
      <c r="A167" s="31" t="s">
        <v>0</v>
      </c>
      <c r="B167" s="32" t="s">
        <v>31</v>
      </c>
      <c r="C167" s="33">
        <f>C168</f>
        <v>1630000</v>
      </c>
      <c r="D167" s="33">
        <f>D168</f>
        <v>1630000</v>
      </c>
      <c r="E167" s="33">
        <f>E168</f>
        <v>1630000</v>
      </c>
      <c r="F167" s="33">
        <f>FEB!I167</f>
        <v>0</v>
      </c>
      <c r="G167" s="33">
        <f t="shared" ref="G167:H167" si="81">G168</f>
        <v>0</v>
      </c>
      <c r="H167" s="33">
        <f t="shared" si="81"/>
        <v>0</v>
      </c>
      <c r="I167" s="59">
        <f t="shared" si="63"/>
        <v>0</v>
      </c>
      <c r="J167" s="33">
        <f t="shared" si="64"/>
        <v>1630000</v>
      </c>
      <c r="K167" s="55">
        <f t="shared" si="65"/>
        <v>0</v>
      </c>
    </row>
    <row r="168" spans="1:11" x14ac:dyDescent="0.25">
      <c r="A168" s="31">
        <v>521211</v>
      </c>
      <c r="B168" s="32" t="s">
        <v>1</v>
      </c>
      <c r="C168" s="33">
        <f>SUM(C169:C173)</f>
        <v>1630000</v>
      </c>
      <c r="D168" s="33">
        <f>SUM(D169:D173)</f>
        <v>1630000</v>
      </c>
      <c r="E168" s="33">
        <f>SUM(E169:E173)</f>
        <v>1630000</v>
      </c>
      <c r="F168" s="33">
        <f>FEB!I168</f>
        <v>0</v>
      </c>
      <c r="G168" s="33">
        <f t="shared" ref="G168:H168" si="82">SUM(G169:G173)</f>
        <v>0</v>
      </c>
      <c r="H168" s="33">
        <f t="shared" si="82"/>
        <v>0</v>
      </c>
      <c r="I168" s="59">
        <f t="shared" si="63"/>
        <v>0</v>
      </c>
      <c r="J168" s="33">
        <f t="shared" si="64"/>
        <v>1630000</v>
      </c>
      <c r="K168" s="55">
        <f t="shared" si="65"/>
        <v>0</v>
      </c>
    </row>
    <row r="169" spans="1:11" x14ac:dyDescent="0.25">
      <c r="A169" s="31"/>
      <c r="B169" s="32" t="s">
        <v>281</v>
      </c>
      <c r="C169" s="33">
        <v>50000</v>
      </c>
      <c r="D169" s="33">
        <v>50000</v>
      </c>
      <c r="E169" s="33">
        <v>50000</v>
      </c>
      <c r="F169" s="1">
        <f>FEB!I169</f>
        <v>0</v>
      </c>
      <c r="G169" s="33">
        <v>0</v>
      </c>
      <c r="H169" s="33">
        <v>0</v>
      </c>
      <c r="I169" s="59">
        <f t="shared" si="63"/>
        <v>0</v>
      </c>
      <c r="J169" s="54">
        <f t="shared" si="64"/>
        <v>50000</v>
      </c>
      <c r="K169" s="55">
        <f t="shared" si="65"/>
        <v>0</v>
      </c>
    </row>
    <row r="170" spans="1:11" x14ac:dyDescent="0.25">
      <c r="A170" s="31"/>
      <c r="B170" s="32" t="s">
        <v>336</v>
      </c>
      <c r="C170" s="33">
        <v>120000</v>
      </c>
      <c r="D170" s="33">
        <v>120000</v>
      </c>
      <c r="E170" s="33">
        <v>120000</v>
      </c>
      <c r="F170" s="1">
        <f>FEB!I170</f>
        <v>0</v>
      </c>
      <c r="G170" s="33">
        <v>0</v>
      </c>
      <c r="H170" s="33">
        <v>0</v>
      </c>
      <c r="I170" s="59">
        <f t="shared" si="63"/>
        <v>0</v>
      </c>
      <c r="J170" s="54">
        <f t="shared" si="64"/>
        <v>120000</v>
      </c>
      <c r="K170" s="55">
        <f t="shared" si="65"/>
        <v>0</v>
      </c>
    </row>
    <row r="171" spans="1:11" x14ac:dyDescent="0.25">
      <c r="A171" s="31"/>
      <c r="B171" s="32" t="s">
        <v>431</v>
      </c>
      <c r="C171" s="33">
        <v>200000</v>
      </c>
      <c r="D171" s="33">
        <v>200000</v>
      </c>
      <c r="E171" s="33">
        <v>200000</v>
      </c>
      <c r="F171" s="1">
        <f>FEB!I171</f>
        <v>0</v>
      </c>
      <c r="G171" s="33">
        <v>0</v>
      </c>
      <c r="H171" s="33">
        <v>0</v>
      </c>
      <c r="I171" s="59">
        <f t="shared" si="63"/>
        <v>0</v>
      </c>
      <c r="J171" s="54">
        <f t="shared" si="64"/>
        <v>200000</v>
      </c>
      <c r="K171" s="55">
        <f t="shared" si="65"/>
        <v>0</v>
      </c>
    </row>
    <row r="172" spans="1:11" x14ac:dyDescent="0.25">
      <c r="A172" s="31"/>
      <c r="B172" s="32" t="s">
        <v>457</v>
      </c>
      <c r="C172" s="33">
        <v>420000</v>
      </c>
      <c r="D172" s="33">
        <v>420000</v>
      </c>
      <c r="E172" s="33">
        <v>420000</v>
      </c>
      <c r="F172" s="1">
        <f>FEB!I172</f>
        <v>0</v>
      </c>
      <c r="G172" s="33">
        <v>0</v>
      </c>
      <c r="H172" s="33">
        <v>0</v>
      </c>
      <c r="I172" s="59">
        <f t="shared" si="63"/>
        <v>0</v>
      </c>
      <c r="J172" s="54">
        <f t="shared" si="64"/>
        <v>420000</v>
      </c>
      <c r="K172" s="55">
        <f t="shared" si="65"/>
        <v>0</v>
      </c>
    </row>
    <row r="173" spans="1:11" x14ac:dyDescent="0.25">
      <c r="A173" s="31"/>
      <c r="B173" s="32" t="s">
        <v>473</v>
      </c>
      <c r="C173" s="33">
        <v>840000</v>
      </c>
      <c r="D173" s="33">
        <v>840000</v>
      </c>
      <c r="E173" s="33">
        <v>840000</v>
      </c>
      <c r="F173" s="1">
        <f>FEB!I173</f>
        <v>0</v>
      </c>
      <c r="G173" s="33">
        <v>0</v>
      </c>
      <c r="H173" s="33">
        <v>0</v>
      </c>
      <c r="I173" s="59">
        <f t="shared" si="63"/>
        <v>0</v>
      </c>
      <c r="J173" s="54">
        <f t="shared" si="64"/>
        <v>840000</v>
      </c>
      <c r="K173" s="55">
        <f t="shared" si="65"/>
        <v>0</v>
      </c>
    </row>
    <row r="174" spans="1:11" x14ac:dyDescent="0.25">
      <c r="A174" s="31" t="s">
        <v>11</v>
      </c>
      <c r="B174" s="32" t="s">
        <v>235</v>
      </c>
      <c r="C174" s="33">
        <f t="shared" ref="C174:H175" si="83">C175</f>
        <v>300000</v>
      </c>
      <c r="D174" s="33">
        <f t="shared" si="83"/>
        <v>300000</v>
      </c>
      <c r="E174" s="33">
        <f t="shared" si="83"/>
        <v>300000</v>
      </c>
      <c r="F174" s="33">
        <f>FEB!I174</f>
        <v>0</v>
      </c>
      <c r="G174" s="33">
        <f t="shared" si="83"/>
        <v>0</v>
      </c>
      <c r="H174" s="33">
        <f t="shared" si="83"/>
        <v>0</v>
      </c>
      <c r="I174" s="59">
        <f t="shared" si="63"/>
        <v>0</v>
      </c>
      <c r="J174" s="33">
        <f t="shared" si="64"/>
        <v>300000</v>
      </c>
      <c r="K174" s="55">
        <f t="shared" si="65"/>
        <v>0</v>
      </c>
    </row>
    <row r="175" spans="1:11" x14ac:dyDescent="0.25">
      <c r="A175" s="31">
        <v>521211</v>
      </c>
      <c r="B175" s="32" t="s">
        <v>1</v>
      </c>
      <c r="C175" s="33">
        <f t="shared" si="83"/>
        <v>300000</v>
      </c>
      <c r="D175" s="33">
        <f t="shared" si="83"/>
        <v>300000</v>
      </c>
      <c r="E175" s="33">
        <f t="shared" si="83"/>
        <v>300000</v>
      </c>
      <c r="F175" s="33">
        <f>FEB!I175</f>
        <v>0</v>
      </c>
      <c r="G175" s="33">
        <f t="shared" si="83"/>
        <v>0</v>
      </c>
      <c r="H175" s="33">
        <f t="shared" si="83"/>
        <v>0</v>
      </c>
      <c r="I175" s="59">
        <f t="shared" si="63"/>
        <v>0</v>
      </c>
      <c r="J175" s="33">
        <f t="shared" si="64"/>
        <v>300000</v>
      </c>
      <c r="K175" s="55">
        <f t="shared" si="65"/>
        <v>0</v>
      </c>
    </row>
    <row r="176" spans="1:11" x14ac:dyDescent="0.25">
      <c r="A176" s="31"/>
      <c r="B176" s="32" t="s">
        <v>327</v>
      </c>
      <c r="C176" s="33">
        <v>300000</v>
      </c>
      <c r="D176" s="33">
        <v>300000</v>
      </c>
      <c r="E176" s="33">
        <v>300000</v>
      </c>
      <c r="F176" s="1">
        <f>FEB!I176</f>
        <v>0</v>
      </c>
      <c r="G176" s="33">
        <v>0</v>
      </c>
      <c r="H176" s="33">
        <v>0</v>
      </c>
      <c r="I176" s="59">
        <f t="shared" si="63"/>
        <v>0</v>
      </c>
      <c r="J176" s="54">
        <f t="shared" si="64"/>
        <v>300000</v>
      </c>
      <c r="K176" s="55">
        <f t="shared" si="65"/>
        <v>0</v>
      </c>
    </row>
    <row r="177" spans="1:12" x14ac:dyDescent="0.25">
      <c r="A177" s="31" t="s">
        <v>10</v>
      </c>
      <c r="B177" s="32" t="s">
        <v>236</v>
      </c>
      <c r="C177" s="33">
        <f t="shared" ref="C177:H178" si="84">C178</f>
        <v>100000</v>
      </c>
      <c r="D177" s="33">
        <f t="shared" si="84"/>
        <v>100000</v>
      </c>
      <c r="E177" s="33">
        <f t="shared" si="84"/>
        <v>100000</v>
      </c>
      <c r="F177" s="33">
        <f>FEB!I177</f>
        <v>0</v>
      </c>
      <c r="G177" s="33">
        <f t="shared" si="84"/>
        <v>0</v>
      </c>
      <c r="H177" s="33">
        <f t="shared" si="84"/>
        <v>0</v>
      </c>
      <c r="I177" s="59">
        <f t="shared" si="63"/>
        <v>0</v>
      </c>
      <c r="J177" s="33">
        <f t="shared" si="64"/>
        <v>100000</v>
      </c>
      <c r="K177" s="55">
        <f t="shared" si="65"/>
        <v>0</v>
      </c>
    </row>
    <row r="178" spans="1:12" x14ac:dyDescent="0.25">
      <c r="A178" s="31">
        <v>521211</v>
      </c>
      <c r="B178" s="32" t="s">
        <v>1</v>
      </c>
      <c r="C178" s="33">
        <f t="shared" si="84"/>
        <v>100000</v>
      </c>
      <c r="D178" s="33">
        <f t="shared" si="84"/>
        <v>100000</v>
      </c>
      <c r="E178" s="33">
        <f t="shared" si="84"/>
        <v>100000</v>
      </c>
      <c r="F178" s="33">
        <f>FEB!I178</f>
        <v>0</v>
      </c>
      <c r="G178" s="33">
        <f t="shared" si="84"/>
        <v>0</v>
      </c>
      <c r="H178" s="33">
        <f t="shared" si="84"/>
        <v>0</v>
      </c>
      <c r="I178" s="59">
        <f t="shared" si="63"/>
        <v>0</v>
      </c>
      <c r="J178" s="33">
        <f t="shared" si="64"/>
        <v>100000</v>
      </c>
      <c r="K178" s="55">
        <f t="shared" si="65"/>
        <v>0</v>
      </c>
    </row>
    <row r="179" spans="1:12" x14ac:dyDescent="0.25">
      <c r="A179" s="31"/>
      <c r="B179" s="32" t="s">
        <v>328</v>
      </c>
      <c r="C179" s="33">
        <v>100000</v>
      </c>
      <c r="D179" s="33">
        <v>100000</v>
      </c>
      <c r="E179" s="33">
        <v>100000</v>
      </c>
      <c r="F179" s="1">
        <f>FEB!I179</f>
        <v>0</v>
      </c>
      <c r="G179" s="33">
        <v>0</v>
      </c>
      <c r="H179" s="33">
        <v>0</v>
      </c>
      <c r="I179" s="59">
        <f t="shared" si="63"/>
        <v>0</v>
      </c>
      <c r="J179" s="54">
        <f t="shared" si="64"/>
        <v>100000</v>
      </c>
      <c r="K179" s="55">
        <f t="shared" si="65"/>
        <v>0</v>
      </c>
    </row>
    <row r="180" spans="1:12" x14ac:dyDescent="0.25">
      <c r="A180" s="31" t="s">
        <v>237</v>
      </c>
      <c r="B180" s="32" t="s">
        <v>120</v>
      </c>
      <c r="C180" s="33">
        <f>C181+C186</f>
        <v>1800000</v>
      </c>
      <c r="D180" s="33">
        <f>D181+D186</f>
        <v>1800000</v>
      </c>
      <c r="E180" s="33">
        <f>E181+E186</f>
        <v>1800000</v>
      </c>
      <c r="F180" s="33">
        <f>FEB!I180</f>
        <v>0</v>
      </c>
      <c r="G180" s="33">
        <f t="shared" ref="G180:H180" si="85">G181+G186</f>
        <v>0</v>
      </c>
      <c r="H180" s="33">
        <f t="shared" si="85"/>
        <v>0</v>
      </c>
      <c r="I180" s="59">
        <f t="shared" si="63"/>
        <v>0</v>
      </c>
      <c r="J180" s="33">
        <f t="shared" si="64"/>
        <v>1800000</v>
      </c>
      <c r="K180" s="55">
        <f t="shared" si="65"/>
        <v>0</v>
      </c>
    </row>
    <row r="181" spans="1:12" x14ac:dyDescent="0.25">
      <c r="A181" s="31" t="s">
        <v>0</v>
      </c>
      <c r="B181" s="32" t="s">
        <v>31</v>
      </c>
      <c r="C181" s="33">
        <f>C182</f>
        <v>450000</v>
      </c>
      <c r="D181" s="33">
        <f>D182</f>
        <v>450000</v>
      </c>
      <c r="E181" s="33">
        <f>E182</f>
        <v>450000</v>
      </c>
      <c r="F181" s="33">
        <f>FEB!I181</f>
        <v>0</v>
      </c>
      <c r="G181" s="33">
        <f t="shared" ref="G181:H181" si="86">G182</f>
        <v>0</v>
      </c>
      <c r="H181" s="33">
        <f t="shared" si="86"/>
        <v>0</v>
      </c>
      <c r="I181" s="59">
        <f t="shared" si="63"/>
        <v>0</v>
      </c>
      <c r="J181" s="33">
        <f t="shared" si="64"/>
        <v>450000</v>
      </c>
      <c r="K181" s="55">
        <f t="shared" si="65"/>
        <v>0</v>
      </c>
    </row>
    <row r="182" spans="1:12" x14ac:dyDescent="0.25">
      <c r="A182" s="31">
        <v>521211</v>
      </c>
      <c r="B182" s="32" t="s">
        <v>1</v>
      </c>
      <c r="C182" s="33">
        <f>SUM(C183:C185)</f>
        <v>450000</v>
      </c>
      <c r="D182" s="33">
        <f>SUM(D183:D185)</f>
        <v>450000</v>
      </c>
      <c r="E182" s="33">
        <f>SUM(E183:E185)</f>
        <v>450000</v>
      </c>
      <c r="F182" s="33">
        <f>FEB!I182</f>
        <v>0</v>
      </c>
      <c r="G182" s="33">
        <f t="shared" ref="G182:H182" si="87">SUM(G183:G185)</f>
        <v>0</v>
      </c>
      <c r="H182" s="33">
        <f t="shared" si="87"/>
        <v>0</v>
      </c>
      <c r="I182" s="59">
        <f t="shared" si="63"/>
        <v>0</v>
      </c>
      <c r="J182" s="33">
        <f t="shared" si="64"/>
        <v>450000</v>
      </c>
      <c r="K182" s="55">
        <f t="shared" si="65"/>
        <v>0</v>
      </c>
    </row>
    <row r="183" spans="1:12" x14ac:dyDescent="0.25">
      <c r="A183" s="31"/>
      <c r="B183" s="32" t="s">
        <v>329</v>
      </c>
      <c r="C183" s="33">
        <v>100000</v>
      </c>
      <c r="D183" s="33">
        <v>100000</v>
      </c>
      <c r="E183" s="33">
        <v>100000</v>
      </c>
      <c r="F183" s="1">
        <f>FEB!I183</f>
        <v>0</v>
      </c>
      <c r="G183" s="33">
        <v>0</v>
      </c>
      <c r="H183" s="33">
        <v>0</v>
      </c>
      <c r="I183" s="59">
        <f t="shared" si="63"/>
        <v>0</v>
      </c>
      <c r="J183" s="54">
        <f t="shared" si="64"/>
        <v>100000</v>
      </c>
      <c r="K183" s="55">
        <f t="shared" si="65"/>
        <v>0</v>
      </c>
    </row>
    <row r="184" spans="1:12" x14ac:dyDescent="0.25">
      <c r="A184" s="31"/>
      <c r="B184" s="32" t="s">
        <v>391</v>
      </c>
      <c r="C184" s="33">
        <v>100000</v>
      </c>
      <c r="D184" s="33">
        <v>100000</v>
      </c>
      <c r="E184" s="33">
        <v>100000</v>
      </c>
      <c r="F184" s="1">
        <f>FEB!I184</f>
        <v>0</v>
      </c>
      <c r="G184" s="33">
        <v>0</v>
      </c>
      <c r="H184" s="33">
        <v>0</v>
      </c>
      <c r="I184" s="59">
        <f t="shared" si="63"/>
        <v>0</v>
      </c>
      <c r="J184" s="54">
        <f t="shared" si="64"/>
        <v>100000</v>
      </c>
      <c r="K184" s="55">
        <f t="shared" si="65"/>
        <v>0</v>
      </c>
    </row>
    <row r="185" spans="1:12" s="7" customFormat="1" x14ac:dyDescent="0.25">
      <c r="A185" s="31"/>
      <c r="B185" s="32" t="s">
        <v>432</v>
      </c>
      <c r="C185" s="33">
        <v>250000</v>
      </c>
      <c r="D185" s="33">
        <v>250000</v>
      </c>
      <c r="E185" s="33">
        <v>250000</v>
      </c>
      <c r="F185" s="1">
        <f>FEB!I185</f>
        <v>0</v>
      </c>
      <c r="G185" s="33">
        <v>0</v>
      </c>
      <c r="H185" s="33">
        <v>0</v>
      </c>
      <c r="I185" s="59">
        <f t="shared" si="63"/>
        <v>0</v>
      </c>
      <c r="J185" s="54">
        <f t="shared" si="64"/>
        <v>250000</v>
      </c>
      <c r="K185" s="55">
        <f t="shared" si="65"/>
        <v>0</v>
      </c>
      <c r="L185" s="16"/>
    </row>
    <row r="186" spans="1:12" x14ac:dyDescent="0.25">
      <c r="A186" s="31" t="s">
        <v>11</v>
      </c>
      <c r="B186" s="32" t="s">
        <v>121</v>
      </c>
      <c r="C186" s="33">
        <f>C187+C190</f>
        <v>1350000</v>
      </c>
      <c r="D186" s="33">
        <f>D187+D190</f>
        <v>1350000</v>
      </c>
      <c r="E186" s="33">
        <f>E187+E190</f>
        <v>1350000</v>
      </c>
      <c r="F186" s="33">
        <f>FEB!I186</f>
        <v>0</v>
      </c>
      <c r="G186" s="33">
        <f t="shared" ref="G186:H186" si="88">G187+G190</f>
        <v>0</v>
      </c>
      <c r="H186" s="33">
        <f t="shared" si="88"/>
        <v>0</v>
      </c>
      <c r="I186" s="59">
        <f t="shared" si="63"/>
        <v>0</v>
      </c>
      <c r="J186" s="33">
        <f t="shared" si="64"/>
        <v>1350000</v>
      </c>
      <c r="K186" s="55">
        <f t="shared" si="65"/>
        <v>0</v>
      </c>
    </row>
    <row r="187" spans="1:12" x14ac:dyDescent="0.25">
      <c r="A187" s="31">
        <v>521211</v>
      </c>
      <c r="B187" s="32" t="s">
        <v>1</v>
      </c>
      <c r="C187" s="33">
        <f>SUM(C188:C189)</f>
        <v>350000</v>
      </c>
      <c r="D187" s="33">
        <f>SUM(D188:D189)</f>
        <v>350000</v>
      </c>
      <c r="E187" s="33">
        <f>SUM(E188:E189)</f>
        <v>350000</v>
      </c>
      <c r="F187" s="33">
        <f>FEB!I187</f>
        <v>0</v>
      </c>
      <c r="G187" s="33">
        <f t="shared" ref="G187:H187" si="89">SUM(G188:G189)</f>
        <v>0</v>
      </c>
      <c r="H187" s="33">
        <f t="shared" si="89"/>
        <v>0</v>
      </c>
      <c r="I187" s="59">
        <f t="shared" si="63"/>
        <v>0</v>
      </c>
      <c r="J187" s="33">
        <f t="shared" si="64"/>
        <v>350000</v>
      </c>
      <c r="K187" s="55">
        <f t="shared" si="65"/>
        <v>0</v>
      </c>
    </row>
    <row r="188" spans="1:12" x14ac:dyDescent="0.25">
      <c r="A188" s="31"/>
      <c r="B188" s="32" t="s">
        <v>327</v>
      </c>
      <c r="C188" s="33">
        <v>250000</v>
      </c>
      <c r="D188" s="33">
        <v>250000</v>
      </c>
      <c r="E188" s="33">
        <v>250000</v>
      </c>
      <c r="F188" s="1">
        <f>FEB!I188</f>
        <v>0</v>
      </c>
      <c r="G188" s="33">
        <v>0</v>
      </c>
      <c r="H188" s="33">
        <v>0</v>
      </c>
      <c r="I188" s="59">
        <f t="shared" si="63"/>
        <v>0</v>
      </c>
      <c r="J188" s="54">
        <f t="shared" si="64"/>
        <v>250000</v>
      </c>
      <c r="K188" s="55">
        <f t="shared" si="65"/>
        <v>0</v>
      </c>
    </row>
    <row r="189" spans="1:12" x14ac:dyDescent="0.25">
      <c r="A189" s="31"/>
      <c r="B189" s="32" t="s">
        <v>392</v>
      </c>
      <c r="C189" s="33">
        <v>100000</v>
      </c>
      <c r="D189" s="33">
        <v>100000</v>
      </c>
      <c r="E189" s="33">
        <v>100000</v>
      </c>
      <c r="F189" s="1">
        <f>FEB!I189</f>
        <v>0</v>
      </c>
      <c r="G189" s="33">
        <v>0</v>
      </c>
      <c r="H189" s="33">
        <v>0</v>
      </c>
      <c r="I189" s="59">
        <f t="shared" si="63"/>
        <v>0</v>
      </c>
      <c r="J189" s="54">
        <f t="shared" si="64"/>
        <v>100000</v>
      </c>
      <c r="K189" s="55">
        <f t="shared" si="65"/>
        <v>0</v>
      </c>
    </row>
    <row r="190" spans="1:12" x14ac:dyDescent="0.25">
      <c r="A190" s="31">
        <v>524113</v>
      </c>
      <c r="B190" s="32" t="s">
        <v>38</v>
      </c>
      <c r="C190" s="33">
        <f>C191</f>
        <v>1000000</v>
      </c>
      <c r="D190" s="33">
        <f>D191</f>
        <v>1000000</v>
      </c>
      <c r="E190" s="33">
        <f>E191</f>
        <v>1000000</v>
      </c>
      <c r="F190" s="33">
        <f>FEB!I190</f>
        <v>0</v>
      </c>
      <c r="G190" s="33">
        <f t="shared" ref="G190:H190" si="90">G191</f>
        <v>0</v>
      </c>
      <c r="H190" s="33">
        <f t="shared" si="90"/>
        <v>0</v>
      </c>
      <c r="I190" s="59">
        <f t="shared" si="63"/>
        <v>0</v>
      </c>
      <c r="J190" s="33">
        <f t="shared" si="64"/>
        <v>1000000</v>
      </c>
      <c r="K190" s="55">
        <f t="shared" si="65"/>
        <v>0</v>
      </c>
    </row>
    <row r="191" spans="1:12" x14ac:dyDescent="0.25">
      <c r="A191" s="31"/>
      <c r="B191" s="32" t="s">
        <v>330</v>
      </c>
      <c r="C191" s="33">
        <v>1000000</v>
      </c>
      <c r="D191" s="33">
        <v>1000000</v>
      </c>
      <c r="E191" s="33">
        <v>1000000</v>
      </c>
      <c r="F191" s="1">
        <f>FEB!I191</f>
        <v>0</v>
      </c>
      <c r="G191" s="33">
        <v>0</v>
      </c>
      <c r="H191" s="33">
        <v>0</v>
      </c>
      <c r="I191" s="59">
        <f t="shared" si="63"/>
        <v>0</v>
      </c>
      <c r="J191" s="54">
        <f t="shared" si="64"/>
        <v>1000000</v>
      </c>
      <c r="K191" s="55">
        <f t="shared" si="65"/>
        <v>0</v>
      </c>
    </row>
    <row r="192" spans="1:12" x14ac:dyDescent="0.25">
      <c r="A192" s="31" t="s">
        <v>238</v>
      </c>
      <c r="B192" s="32" t="s">
        <v>210</v>
      </c>
      <c r="C192" s="33">
        <f>C193</f>
        <v>13860000</v>
      </c>
      <c r="D192" s="33">
        <f>D193</f>
        <v>13860000</v>
      </c>
      <c r="E192" s="33">
        <f>E193</f>
        <v>13860000</v>
      </c>
      <c r="F192" s="33">
        <f>FEB!I192</f>
        <v>0</v>
      </c>
      <c r="G192" s="33">
        <f t="shared" ref="G192:H192" si="91">G193</f>
        <v>0</v>
      </c>
      <c r="H192" s="33">
        <f t="shared" si="91"/>
        <v>0</v>
      </c>
      <c r="I192" s="59">
        <f t="shared" si="63"/>
        <v>0</v>
      </c>
      <c r="J192" s="33">
        <f t="shared" si="64"/>
        <v>13860000</v>
      </c>
      <c r="K192" s="55">
        <f t="shared" si="65"/>
        <v>0</v>
      </c>
    </row>
    <row r="193" spans="1:12" x14ac:dyDescent="0.25">
      <c r="A193" s="31" t="s">
        <v>0</v>
      </c>
      <c r="B193" s="32" t="s">
        <v>211</v>
      </c>
      <c r="C193" s="33">
        <f>C194+C206+C212+C217</f>
        <v>13860000</v>
      </c>
      <c r="D193" s="33">
        <f>D194+D206+D212+D217</f>
        <v>13860000</v>
      </c>
      <c r="E193" s="33">
        <f>E194+E206+E212+E217</f>
        <v>13860000</v>
      </c>
      <c r="F193" s="33">
        <f>FEB!I193</f>
        <v>0</v>
      </c>
      <c r="G193" s="33">
        <f t="shared" ref="G193:H193" si="92">G194+G206+G212+G217</f>
        <v>0</v>
      </c>
      <c r="H193" s="33">
        <f t="shared" si="92"/>
        <v>0</v>
      </c>
      <c r="I193" s="59">
        <f t="shared" si="63"/>
        <v>0</v>
      </c>
      <c r="J193" s="33">
        <f t="shared" si="64"/>
        <v>13860000</v>
      </c>
      <c r="K193" s="55">
        <f t="shared" si="65"/>
        <v>0</v>
      </c>
    </row>
    <row r="194" spans="1:12" x14ac:dyDescent="0.25">
      <c r="A194" s="31">
        <v>521211</v>
      </c>
      <c r="B194" s="32" t="s">
        <v>1</v>
      </c>
      <c r="C194" s="33">
        <f>C195+C199</f>
        <v>3610000</v>
      </c>
      <c r="D194" s="33">
        <f>D195+D199</f>
        <v>3610000</v>
      </c>
      <c r="E194" s="33">
        <f>E195+E199</f>
        <v>3610000</v>
      </c>
      <c r="F194" s="33">
        <f>FEB!I194</f>
        <v>0</v>
      </c>
      <c r="G194" s="33">
        <f t="shared" ref="G194:H194" si="93">G195+G199</f>
        <v>0</v>
      </c>
      <c r="H194" s="33">
        <f t="shared" si="93"/>
        <v>0</v>
      </c>
      <c r="I194" s="59">
        <f t="shared" si="63"/>
        <v>0</v>
      </c>
      <c r="J194" s="33">
        <f t="shared" si="64"/>
        <v>3610000</v>
      </c>
      <c r="K194" s="55">
        <f t="shared" si="65"/>
        <v>0</v>
      </c>
    </row>
    <row r="195" spans="1:12" x14ac:dyDescent="0.25">
      <c r="A195" s="31"/>
      <c r="B195" s="32" t="s">
        <v>331</v>
      </c>
      <c r="C195" s="33">
        <f>SUM(C196:C198)</f>
        <v>1005000</v>
      </c>
      <c r="D195" s="33">
        <f>SUM(D196:D198)</f>
        <v>1005000</v>
      </c>
      <c r="E195" s="33">
        <f>SUM(E196:E198)</f>
        <v>1005000</v>
      </c>
      <c r="F195" s="33">
        <f>FEB!I195</f>
        <v>0</v>
      </c>
      <c r="G195" s="33">
        <f t="shared" ref="G195:H195" si="94">SUM(G196:G198)</f>
        <v>0</v>
      </c>
      <c r="H195" s="33">
        <f t="shared" si="94"/>
        <v>0</v>
      </c>
      <c r="I195" s="59">
        <f t="shared" si="63"/>
        <v>0</v>
      </c>
      <c r="J195" s="33">
        <f t="shared" si="64"/>
        <v>1005000</v>
      </c>
      <c r="K195" s="55">
        <f t="shared" si="65"/>
        <v>0</v>
      </c>
    </row>
    <row r="196" spans="1:12" x14ac:dyDescent="0.25">
      <c r="A196" s="31"/>
      <c r="B196" s="32" t="s">
        <v>281</v>
      </c>
      <c r="C196" s="33">
        <v>105000</v>
      </c>
      <c r="D196" s="33">
        <v>105000</v>
      </c>
      <c r="E196" s="33">
        <v>105000</v>
      </c>
      <c r="F196" s="1">
        <f>FEB!I196</f>
        <v>0</v>
      </c>
      <c r="G196" s="33">
        <v>0</v>
      </c>
      <c r="H196" s="33">
        <v>0</v>
      </c>
      <c r="I196" s="59">
        <f t="shared" si="63"/>
        <v>0</v>
      </c>
      <c r="J196" s="54">
        <f t="shared" si="64"/>
        <v>105000</v>
      </c>
      <c r="K196" s="55">
        <f t="shared" si="65"/>
        <v>0</v>
      </c>
    </row>
    <row r="197" spans="1:12" s="7" customFormat="1" x14ac:dyDescent="0.25">
      <c r="A197" s="31"/>
      <c r="B197" s="32" t="s">
        <v>433</v>
      </c>
      <c r="C197" s="33">
        <v>300000</v>
      </c>
      <c r="D197" s="33">
        <v>300000</v>
      </c>
      <c r="E197" s="33">
        <v>300000</v>
      </c>
      <c r="F197" s="1">
        <f>FEB!I197</f>
        <v>0</v>
      </c>
      <c r="G197" s="33">
        <v>0</v>
      </c>
      <c r="H197" s="33">
        <v>0</v>
      </c>
      <c r="I197" s="59">
        <f t="shared" si="63"/>
        <v>0</v>
      </c>
      <c r="J197" s="54">
        <f t="shared" si="64"/>
        <v>300000</v>
      </c>
      <c r="K197" s="55">
        <f t="shared" si="65"/>
        <v>0</v>
      </c>
      <c r="L197" s="16"/>
    </row>
    <row r="198" spans="1:12" s="7" customFormat="1" x14ac:dyDescent="0.25">
      <c r="A198" s="31"/>
      <c r="B198" s="32" t="s">
        <v>458</v>
      </c>
      <c r="C198" s="33">
        <v>600000</v>
      </c>
      <c r="D198" s="33">
        <v>600000</v>
      </c>
      <c r="E198" s="33">
        <v>600000</v>
      </c>
      <c r="F198" s="1">
        <f>FEB!I198</f>
        <v>0</v>
      </c>
      <c r="G198" s="33">
        <v>0</v>
      </c>
      <c r="H198" s="33">
        <v>0</v>
      </c>
      <c r="I198" s="59">
        <f t="shared" si="63"/>
        <v>0</v>
      </c>
      <c r="J198" s="54">
        <f t="shared" si="64"/>
        <v>600000</v>
      </c>
      <c r="K198" s="55">
        <f t="shared" si="65"/>
        <v>0</v>
      </c>
      <c r="L198" s="16"/>
    </row>
    <row r="199" spans="1:12" s="7" customFormat="1" x14ac:dyDescent="0.25">
      <c r="A199" s="31"/>
      <c r="B199" s="32" t="s">
        <v>474</v>
      </c>
      <c r="C199" s="33">
        <f>SUM(C200:C205)</f>
        <v>2605000</v>
      </c>
      <c r="D199" s="33">
        <f>SUM(D200:D205)</f>
        <v>2605000</v>
      </c>
      <c r="E199" s="33">
        <f>SUM(E200:E205)</f>
        <v>2605000</v>
      </c>
      <c r="F199" s="33">
        <f>FEB!I199</f>
        <v>0</v>
      </c>
      <c r="G199" s="33">
        <f t="shared" ref="G199:H199" si="95">SUM(G200:G205)</f>
        <v>0</v>
      </c>
      <c r="H199" s="33">
        <f t="shared" si="95"/>
        <v>0</v>
      </c>
      <c r="I199" s="59">
        <f t="shared" si="63"/>
        <v>0</v>
      </c>
      <c r="J199" s="33">
        <f t="shared" si="64"/>
        <v>2605000</v>
      </c>
      <c r="K199" s="55">
        <f t="shared" si="65"/>
        <v>0</v>
      </c>
      <c r="L199" s="16"/>
    </row>
    <row r="200" spans="1:12" s="7" customFormat="1" x14ac:dyDescent="0.25">
      <c r="A200" s="31"/>
      <c r="B200" s="32" t="s">
        <v>484</v>
      </c>
      <c r="C200" s="33">
        <v>250000</v>
      </c>
      <c r="D200" s="33">
        <v>250000</v>
      </c>
      <c r="E200" s="33">
        <v>250000</v>
      </c>
      <c r="F200" s="1">
        <f>FEB!I200</f>
        <v>0</v>
      </c>
      <c r="G200" s="33">
        <v>0</v>
      </c>
      <c r="H200" s="33">
        <v>0</v>
      </c>
      <c r="I200" s="59">
        <f t="shared" ref="I200:I263" si="96">SUM(F200:H200)</f>
        <v>0</v>
      </c>
      <c r="J200" s="54">
        <f t="shared" ref="J200:J263" si="97">C200-I200</f>
        <v>250000</v>
      </c>
      <c r="K200" s="55">
        <f t="shared" ref="K200:K263" si="98">I200/C200</f>
        <v>0</v>
      </c>
      <c r="L200" s="16"/>
    </row>
    <row r="201" spans="1:12" s="7" customFormat="1" x14ac:dyDescent="0.25">
      <c r="A201" s="31"/>
      <c r="B201" s="32" t="s">
        <v>336</v>
      </c>
      <c r="C201" s="33">
        <v>150000</v>
      </c>
      <c r="D201" s="33">
        <v>150000</v>
      </c>
      <c r="E201" s="33">
        <v>150000</v>
      </c>
      <c r="F201" s="1">
        <f>FEB!I201</f>
        <v>0</v>
      </c>
      <c r="G201" s="33">
        <v>0</v>
      </c>
      <c r="H201" s="33">
        <v>0</v>
      </c>
      <c r="I201" s="59">
        <f t="shared" si="96"/>
        <v>0</v>
      </c>
      <c r="J201" s="54">
        <f t="shared" si="97"/>
        <v>150000</v>
      </c>
      <c r="K201" s="55">
        <f t="shared" si="98"/>
        <v>0</v>
      </c>
      <c r="L201" s="16"/>
    </row>
    <row r="202" spans="1:12" x14ac:dyDescent="0.25">
      <c r="A202" s="31"/>
      <c r="B202" s="32" t="s">
        <v>496</v>
      </c>
      <c r="C202" s="33">
        <v>225000</v>
      </c>
      <c r="D202" s="33">
        <v>225000</v>
      </c>
      <c r="E202" s="33">
        <v>225000</v>
      </c>
      <c r="F202" s="1">
        <f>FEB!I202</f>
        <v>0</v>
      </c>
      <c r="G202" s="33">
        <v>0</v>
      </c>
      <c r="H202" s="33">
        <v>0</v>
      </c>
      <c r="I202" s="59">
        <f t="shared" si="96"/>
        <v>0</v>
      </c>
      <c r="J202" s="54">
        <f t="shared" si="97"/>
        <v>225000</v>
      </c>
      <c r="K202" s="55">
        <f t="shared" si="98"/>
        <v>0</v>
      </c>
    </row>
    <row r="203" spans="1:12" x14ac:dyDescent="0.25">
      <c r="A203" s="31"/>
      <c r="B203" s="32" t="s">
        <v>500</v>
      </c>
      <c r="C203" s="33">
        <v>450000</v>
      </c>
      <c r="D203" s="33">
        <v>450000</v>
      </c>
      <c r="E203" s="33">
        <v>450000</v>
      </c>
      <c r="F203" s="1">
        <f>FEB!I203</f>
        <v>0</v>
      </c>
      <c r="G203" s="33">
        <v>0</v>
      </c>
      <c r="H203" s="33">
        <v>0</v>
      </c>
      <c r="I203" s="59">
        <f t="shared" si="96"/>
        <v>0</v>
      </c>
      <c r="J203" s="54">
        <f t="shared" si="97"/>
        <v>450000</v>
      </c>
      <c r="K203" s="55">
        <f t="shared" si="98"/>
        <v>0</v>
      </c>
    </row>
    <row r="204" spans="1:12" x14ac:dyDescent="0.25">
      <c r="A204" s="31"/>
      <c r="B204" s="32" t="s">
        <v>504</v>
      </c>
      <c r="C204" s="33">
        <v>1500000</v>
      </c>
      <c r="D204" s="33">
        <v>1500000</v>
      </c>
      <c r="E204" s="33">
        <v>1500000</v>
      </c>
      <c r="F204" s="1">
        <f>FEB!I204</f>
        <v>0</v>
      </c>
      <c r="G204" s="33">
        <v>0</v>
      </c>
      <c r="H204" s="33">
        <v>0</v>
      </c>
      <c r="I204" s="59">
        <f t="shared" si="96"/>
        <v>0</v>
      </c>
      <c r="J204" s="54">
        <f t="shared" si="97"/>
        <v>1500000</v>
      </c>
      <c r="K204" s="55">
        <f t="shared" si="98"/>
        <v>0</v>
      </c>
    </row>
    <row r="205" spans="1:12" x14ac:dyDescent="0.25">
      <c r="A205" s="31"/>
      <c r="B205" s="32" t="s">
        <v>509</v>
      </c>
      <c r="C205" s="33">
        <v>30000</v>
      </c>
      <c r="D205" s="33">
        <v>30000</v>
      </c>
      <c r="E205" s="33">
        <v>30000</v>
      </c>
      <c r="F205" s="1">
        <f>FEB!I205</f>
        <v>0</v>
      </c>
      <c r="G205" s="33">
        <v>0</v>
      </c>
      <c r="H205" s="33">
        <v>0</v>
      </c>
      <c r="I205" s="59">
        <f t="shared" si="96"/>
        <v>0</v>
      </c>
      <c r="J205" s="54">
        <f t="shared" si="97"/>
        <v>30000</v>
      </c>
      <c r="K205" s="55">
        <f t="shared" si="98"/>
        <v>0</v>
      </c>
    </row>
    <row r="206" spans="1:12" s="7" customFormat="1" x14ac:dyDescent="0.25">
      <c r="A206" s="31">
        <v>521213</v>
      </c>
      <c r="B206" s="32" t="s">
        <v>212</v>
      </c>
      <c r="C206" s="33">
        <f>SUM(C207:C211)</f>
        <v>1700000</v>
      </c>
      <c r="D206" s="33">
        <f>SUM(D207:D211)</f>
        <v>1700000</v>
      </c>
      <c r="E206" s="33">
        <f>SUM(E207:E211)</f>
        <v>1700000</v>
      </c>
      <c r="F206" s="33">
        <f>FEB!I206</f>
        <v>0</v>
      </c>
      <c r="G206" s="33">
        <f t="shared" ref="G206:H206" si="99">SUM(G207:G211)</f>
        <v>0</v>
      </c>
      <c r="H206" s="33">
        <f t="shared" si="99"/>
        <v>0</v>
      </c>
      <c r="I206" s="59">
        <f t="shared" si="96"/>
        <v>0</v>
      </c>
      <c r="J206" s="33">
        <f t="shared" si="97"/>
        <v>1700000</v>
      </c>
      <c r="K206" s="55">
        <f t="shared" si="98"/>
        <v>0</v>
      </c>
      <c r="L206" s="16"/>
    </row>
    <row r="207" spans="1:12" x14ac:dyDescent="0.25">
      <c r="A207" s="31"/>
      <c r="B207" s="32" t="s">
        <v>332</v>
      </c>
      <c r="C207" s="33">
        <v>250000</v>
      </c>
      <c r="D207" s="33">
        <v>250000</v>
      </c>
      <c r="E207" s="33">
        <v>250000</v>
      </c>
      <c r="F207" s="1">
        <f>FEB!I207</f>
        <v>0</v>
      </c>
      <c r="G207" s="33">
        <v>0</v>
      </c>
      <c r="H207" s="33">
        <v>0</v>
      </c>
      <c r="I207" s="59">
        <f t="shared" si="96"/>
        <v>0</v>
      </c>
      <c r="J207" s="54">
        <f t="shared" si="97"/>
        <v>250000</v>
      </c>
      <c r="K207" s="55">
        <f t="shared" si="98"/>
        <v>0</v>
      </c>
    </row>
    <row r="208" spans="1:12" x14ac:dyDescent="0.25">
      <c r="A208" s="31"/>
      <c r="B208" s="32" t="s">
        <v>393</v>
      </c>
      <c r="C208" s="33">
        <v>200000</v>
      </c>
      <c r="D208" s="33">
        <v>200000</v>
      </c>
      <c r="E208" s="33">
        <v>200000</v>
      </c>
      <c r="F208" s="1">
        <f>FEB!I208</f>
        <v>0</v>
      </c>
      <c r="G208" s="33">
        <v>0</v>
      </c>
      <c r="H208" s="33">
        <v>0</v>
      </c>
      <c r="I208" s="59">
        <f t="shared" si="96"/>
        <v>0</v>
      </c>
      <c r="J208" s="54">
        <f t="shared" si="97"/>
        <v>200000</v>
      </c>
      <c r="K208" s="55">
        <f t="shared" si="98"/>
        <v>0</v>
      </c>
    </row>
    <row r="209" spans="1:12" x14ac:dyDescent="0.25">
      <c r="A209" s="31"/>
      <c r="B209" s="32" t="s">
        <v>434</v>
      </c>
      <c r="C209" s="33">
        <v>150000</v>
      </c>
      <c r="D209" s="33">
        <v>150000</v>
      </c>
      <c r="E209" s="33">
        <v>150000</v>
      </c>
      <c r="F209" s="1">
        <f>FEB!I209</f>
        <v>0</v>
      </c>
      <c r="G209" s="33">
        <v>0</v>
      </c>
      <c r="H209" s="33">
        <v>0</v>
      </c>
      <c r="I209" s="59">
        <f t="shared" si="96"/>
        <v>0</v>
      </c>
      <c r="J209" s="54">
        <f t="shared" si="97"/>
        <v>150000</v>
      </c>
      <c r="K209" s="55">
        <f t="shared" si="98"/>
        <v>0</v>
      </c>
    </row>
    <row r="210" spans="1:12" x14ac:dyDescent="0.25">
      <c r="A210" s="31"/>
      <c r="B210" s="32" t="s">
        <v>459</v>
      </c>
      <c r="C210" s="33">
        <v>100000</v>
      </c>
      <c r="D210" s="33">
        <v>100000</v>
      </c>
      <c r="E210" s="33">
        <v>100000</v>
      </c>
      <c r="F210" s="1">
        <f>FEB!I210</f>
        <v>0</v>
      </c>
      <c r="G210" s="33">
        <v>0</v>
      </c>
      <c r="H210" s="33">
        <v>0</v>
      </c>
      <c r="I210" s="59">
        <f t="shared" si="96"/>
        <v>0</v>
      </c>
      <c r="J210" s="54">
        <f t="shared" si="97"/>
        <v>100000</v>
      </c>
      <c r="K210" s="55">
        <f t="shared" si="98"/>
        <v>0</v>
      </c>
    </row>
    <row r="211" spans="1:12" s="7" customFormat="1" x14ac:dyDescent="0.25">
      <c r="A211" s="31"/>
      <c r="B211" s="32" t="s">
        <v>475</v>
      </c>
      <c r="C211" s="33">
        <v>1000000</v>
      </c>
      <c r="D211" s="33">
        <v>1000000</v>
      </c>
      <c r="E211" s="33">
        <v>1000000</v>
      </c>
      <c r="F211" s="1">
        <f>FEB!I211</f>
        <v>0</v>
      </c>
      <c r="G211" s="33">
        <v>0</v>
      </c>
      <c r="H211" s="33">
        <v>0</v>
      </c>
      <c r="I211" s="59">
        <f t="shared" si="96"/>
        <v>0</v>
      </c>
      <c r="J211" s="54">
        <f t="shared" si="97"/>
        <v>1000000</v>
      </c>
      <c r="K211" s="55">
        <f t="shared" si="98"/>
        <v>0</v>
      </c>
      <c r="L211" s="16"/>
    </row>
    <row r="212" spans="1:12" s="26" customFormat="1" x14ac:dyDescent="0.25">
      <c r="A212" s="31">
        <v>521219</v>
      </c>
      <c r="B212" s="32" t="s">
        <v>213</v>
      </c>
      <c r="C212" s="33">
        <f>C213</f>
        <v>4500000</v>
      </c>
      <c r="D212" s="33">
        <f>D213</f>
        <v>4500000</v>
      </c>
      <c r="E212" s="33">
        <f>E213</f>
        <v>4500000</v>
      </c>
      <c r="F212" s="33">
        <f>FEB!I212</f>
        <v>0</v>
      </c>
      <c r="G212" s="33">
        <f t="shared" ref="G212:H212" si="100">G213</f>
        <v>0</v>
      </c>
      <c r="H212" s="33">
        <f t="shared" si="100"/>
        <v>0</v>
      </c>
      <c r="I212" s="59">
        <f t="shared" si="96"/>
        <v>0</v>
      </c>
      <c r="J212" s="33">
        <f t="shared" si="97"/>
        <v>4500000</v>
      </c>
      <c r="K212" s="55">
        <f t="shared" si="98"/>
        <v>0</v>
      </c>
      <c r="L212" s="25"/>
    </row>
    <row r="213" spans="1:12" x14ac:dyDescent="0.25">
      <c r="A213" s="31"/>
      <c r="B213" s="32" t="s">
        <v>333</v>
      </c>
      <c r="C213" s="33">
        <f>SUM(C214:C216)</f>
        <v>4500000</v>
      </c>
      <c r="D213" s="33">
        <f>SUM(D214:D216)</f>
        <v>4500000</v>
      </c>
      <c r="E213" s="33">
        <f>SUM(E214:E216)</f>
        <v>4500000</v>
      </c>
      <c r="F213" s="33">
        <f>FEB!I213</f>
        <v>0</v>
      </c>
      <c r="G213" s="33">
        <f t="shared" ref="G213:H213" si="101">SUM(G214:G216)</f>
        <v>0</v>
      </c>
      <c r="H213" s="33">
        <f t="shared" si="101"/>
        <v>0</v>
      </c>
      <c r="I213" s="59">
        <f t="shared" si="96"/>
        <v>0</v>
      </c>
      <c r="J213" s="33">
        <f t="shared" si="97"/>
        <v>4500000</v>
      </c>
      <c r="K213" s="55">
        <f t="shared" si="98"/>
        <v>0</v>
      </c>
    </row>
    <row r="214" spans="1:12" s="7" customFormat="1" x14ac:dyDescent="0.25">
      <c r="A214" s="31"/>
      <c r="B214" s="32" t="s">
        <v>394</v>
      </c>
      <c r="C214" s="33">
        <v>2000000</v>
      </c>
      <c r="D214" s="33">
        <v>2000000</v>
      </c>
      <c r="E214" s="33">
        <v>2000000</v>
      </c>
      <c r="F214" s="1">
        <f>FEB!I214</f>
        <v>0</v>
      </c>
      <c r="G214" s="33">
        <v>0</v>
      </c>
      <c r="H214" s="33">
        <v>0</v>
      </c>
      <c r="I214" s="59">
        <f t="shared" si="96"/>
        <v>0</v>
      </c>
      <c r="J214" s="54">
        <f t="shared" si="97"/>
        <v>2000000</v>
      </c>
      <c r="K214" s="55">
        <f t="shared" si="98"/>
        <v>0</v>
      </c>
      <c r="L214" s="16"/>
    </row>
    <row r="215" spans="1:12" s="7" customFormat="1" x14ac:dyDescent="0.25">
      <c r="A215" s="31"/>
      <c r="B215" s="32" t="s">
        <v>394</v>
      </c>
      <c r="C215" s="33">
        <v>1500000</v>
      </c>
      <c r="D215" s="33">
        <v>1500000</v>
      </c>
      <c r="E215" s="33">
        <v>1500000</v>
      </c>
      <c r="F215" s="1">
        <f>FEB!I215</f>
        <v>0</v>
      </c>
      <c r="G215" s="33">
        <v>0</v>
      </c>
      <c r="H215" s="33">
        <v>0</v>
      </c>
      <c r="I215" s="59">
        <f t="shared" si="96"/>
        <v>0</v>
      </c>
      <c r="J215" s="54">
        <f t="shared" si="97"/>
        <v>1500000</v>
      </c>
      <c r="K215" s="55">
        <f t="shared" si="98"/>
        <v>0</v>
      </c>
      <c r="L215" s="16"/>
    </row>
    <row r="216" spans="1:12" s="7" customFormat="1" x14ac:dyDescent="0.25">
      <c r="A216" s="31"/>
      <c r="B216" s="32" t="s">
        <v>394</v>
      </c>
      <c r="C216" s="33">
        <v>1000000</v>
      </c>
      <c r="D216" s="33">
        <v>1000000</v>
      </c>
      <c r="E216" s="33">
        <v>1000000</v>
      </c>
      <c r="F216" s="1">
        <f>FEB!I216</f>
        <v>0</v>
      </c>
      <c r="G216" s="33">
        <v>0</v>
      </c>
      <c r="H216" s="33">
        <v>0</v>
      </c>
      <c r="I216" s="59">
        <f t="shared" si="96"/>
        <v>0</v>
      </c>
      <c r="J216" s="54">
        <f t="shared" si="97"/>
        <v>1000000</v>
      </c>
      <c r="K216" s="55">
        <f t="shared" si="98"/>
        <v>0</v>
      </c>
      <c r="L216" s="16"/>
    </row>
    <row r="217" spans="1:12" x14ac:dyDescent="0.25">
      <c r="A217" s="31">
        <v>522191</v>
      </c>
      <c r="B217" s="32" t="s">
        <v>219</v>
      </c>
      <c r="C217" s="33">
        <f>C218</f>
        <v>4050000</v>
      </c>
      <c r="D217" s="33">
        <f>D218</f>
        <v>4050000</v>
      </c>
      <c r="E217" s="33">
        <f>E218</f>
        <v>4050000</v>
      </c>
      <c r="F217" s="33">
        <f>FEB!I217</f>
        <v>0</v>
      </c>
      <c r="G217" s="33">
        <f t="shared" ref="G217:H217" si="102">G218</f>
        <v>0</v>
      </c>
      <c r="H217" s="33">
        <f t="shared" si="102"/>
        <v>0</v>
      </c>
      <c r="I217" s="59">
        <f t="shared" si="96"/>
        <v>0</v>
      </c>
      <c r="J217" s="33">
        <f t="shared" si="97"/>
        <v>4050000</v>
      </c>
      <c r="K217" s="55">
        <f t="shared" si="98"/>
        <v>0</v>
      </c>
    </row>
    <row r="218" spans="1:12" s="7" customFormat="1" x14ac:dyDescent="0.25">
      <c r="A218" s="31"/>
      <c r="B218" s="32" t="s">
        <v>435</v>
      </c>
      <c r="C218" s="33">
        <v>4050000</v>
      </c>
      <c r="D218" s="33">
        <v>4050000</v>
      </c>
      <c r="E218" s="33">
        <v>4050000</v>
      </c>
      <c r="F218" s="1">
        <f>FEB!I218</f>
        <v>0</v>
      </c>
      <c r="G218" s="33">
        <v>0</v>
      </c>
      <c r="H218" s="33">
        <v>0</v>
      </c>
      <c r="I218" s="59">
        <f t="shared" si="96"/>
        <v>0</v>
      </c>
      <c r="J218" s="54">
        <f t="shared" si="97"/>
        <v>4050000</v>
      </c>
      <c r="K218" s="55">
        <f t="shared" si="98"/>
        <v>0</v>
      </c>
      <c r="L218" s="16"/>
    </row>
    <row r="219" spans="1:12" x14ac:dyDescent="0.25">
      <c r="A219" s="31" t="s">
        <v>239</v>
      </c>
      <c r="B219" s="32" t="s">
        <v>122</v>
      </c>
      <c r="C219" s="33">
        <f>C220+C224+C231</f>
        <v>15875000</v>
      </c>
      <c r="D219" s="33">
        <f>D220+D224+D231</f>
        <v>15875000</v>
      </c>
      <c r="E219" s="33">
        <f>E220+E224+E231</f>
        <v>15875000</v>
      </c>
      <c r="F219" s="33">
        <f>FEB!I219</f>
        <v>0</v>
      </c>
      <c r="G219" s="33">
        <f t="shared" ref="G219:H219" si="103">G220+G224+G231</f>
        <v>2875000</v>
      </c>
      <c r="H219" s="33">
        <f t="shared" si="103"/>
        <v>0</v>
      </c>
      <c r="I219" s="59">
        <f t="shared" si="96"/>
        <v>2875000</v>
      </c>
      <c r="J219" s="33">
        <f t="shared" si="97"/>
        <v>13000000</v>
      </c>
      <c r="K219" s="55">
        <f t="shared" si="98"/>
        <v>0.18110236220472442</v>
      </c>
    </row>
    <row r="220" spans="1:12" x14ac:dyDescent="0.25">
      <c r="A220" s="31" t="s">
        <v>0</v>
      </c>
      <c r="B220" s="32" t="s">
        <v>240</v>
      </c>
      <c r="C220" s="33">
        <f>C221</f>
        <v>2975000</v>
      </c>
      <c r="D220" s="33">
        <f>D221</f>
        <v>2975000</v>
      </c>
      <c r="E220" s="33">
        <f>E221</f>
        <v>2975000</v>
      </c>
      <c r="F220" s="33">
        <f>FEB!I220</f>
        <v>0</v>
      </c>
      <c r="G220" s="33">
        <f t="shared" ref="G220:H220" si="104">G221</f>
        <v>725000</v>
      </c>
      <c r="H220" s="33">
        <f t="shared" si="104"/>
        <v>0</v>
      </c>
      <c r="I220" s="59">
        <f t="shared" si="96"/>
        <v>725000</v>
      </c>
      <c r="J220" s="33">
        <f t="shared" si="97"/>
        <v>2250000</v>
      </c>
      <c r="K220" s="55">
        <f t="shared" si="98"/>
        <v>0.24369747899159663</v>
      </c>
    </row>
    <row r="221" spans="1:12" x14ac:dyDescent="0.25">
      <c r="A221" s="31">
        <v>521211</v>
      </c>
      <c r="B221" s="32" t="s">
        <v>1</v>
      </c>
      <c r="C221" s="33">
        <f>SUM(C222:C223)</f>
        <v>2975000</v>
      </c>
      <c r="D221" s="33">
        <f>SUM(D222:D223)</f>
        <v>2975000</v>
      </c>
      <c r="E221" s="33">
        <f>SUM(E222:E223)</f>
        <v>2975000</v>
      </c>
      <c r="F221" s="33">
        <f>FEB!I221</f>
        <v>0</v>
      </c>
      <c r="G221" s="33">
        <f t="shared" ref="G221:H221" si="105">SUM(G222:G223)</f>
        <v>725000</v>
      </c>
      <c r="H221" s="33">
        <f t="shared" si="105"/>
        <v>0</v>
      </c>
      <c r="I221" s="59">
        <f t="shared" si="96"/>
        <v>725000</v>
      </c>
      <c r="J221" s="33">
        <f t="shared" si="97"/>
        <v>2250000</v>
      </c>
      <c r="K221" s="55">
        <f t="shared" si="98"/>
        <v>0.24369747899159663</v>
      </c>
    </row>
    <row r="222" spans="1:12" s="7" customFormat="1" x14ac:dyDescent="0.25">
      <c r="A222" s="31"/>
      <c r="B222" s="32" t="s">
        <v>334</v>
      </c>
      <c r="C222" s="33">
        <v>2700000</v>
      </c>
      <c r="D222" s="33">
        <v>2700000</v>
      </c>
      <c r="E222" s="33">
        <v>2700000</v>
      </c>
      <c r="F222" s="1">
        <f>FEB!I222</f>
        <v>0</v>
      </c>
      <c r="G222" s="33">
        <f>2*225000</f>
        <v>450000</v>
      </c>
      <c r="H222" s="33">
        <v>0</v>
      </c>
      <c r="I222" s="59">
        <f t="shared" si="96"/>
        <v>450000</v>
      </c>
      <c r="J222" s="54">
        <f t="shared" si="97"/>
        <v>2250000</v>
      </c>
      <c r="K222" s="55">
        <f t="shared" si="98"/>
        <v>0.16666666666666666</v>
      </c>
      <c r="L222" s="16"/>
    </row>
    <row r="223" spans="1:12" s="26" customFormat="1" x14ac:dyDescent="0.25">
      <c r="A223" s="31"/>
      <c r="B223" s="32" t="s">
        <v>281</v>
      </c>
      <c r="C223" s="33">
        <v>275000</v>
      </c>
      <c r="D223" s="33">
        <v>275000</v>
      </c>
      <c r="E223" s="33">
        <v>275000</v>
      </c>
      <c r="F223" s="1">
        <f>FEB!I223</f>
        <v>0</v>
      </c>
      <c r="G223" s="33">
        <v>275000</v>
      </c>
      <c r="H223" s="33">
        <v>0</v>
      </c>
      <c r="I223" s="59">
        <f t="shared" si="96"/>
        <v>275000</v>
      </c>
      <c r="J223" s="54">
        <f t="shared" si="97"/>
        <v>0</v>
      </c>
      <c r="K223" s="55">
        <f t="shared" si="98"/>
        <v>1</v>
      </c>
      <c r="L223" s="25"/>
    </row>
    <row r="224" spans="1:12" x14ac:dyDescent="0.25">
      <c r="A224" s="31" t="s">
        <v>11</v>
      </c>
      <c r="B224" s="32" t="s">
        <v>241</v>
      </c>
      <c r="C224" s="33">
        <f>C225+C228</f>
        <v>12300000</v>
      </c>
      <c r="D224" s="33">
        <f>D225+D228</f>
        <v>12300000</v>
      </c>
      <c r="E224" s="33">
        <f>E225+E228</f>
        <v>12300000</v>
      </c>
      <c r="F224" s="33">
        <f>FEB!I224</f>
        <v>0</v>
      </c>
      <c r="G224" s="33">
        <f t="shared" ref="G224:H224" si="106">G225+G228</f>
        <v>2050000</v>
      </c>
      <c r="H224" s="33">
        <f t="shared" si="106"/>
        <v>0</v>
      </c>
      <c r="I224" s="59">
        <f t="shared" si="96"/>
        <v>2050000</v>
      </c>
      <c r="J224" s="33">
        <f t="shared" si="97"/>
        <v>10250000</v>
      </c>
      <c r="K224" s="55">
        <f t="shared" si="98"/>
        <v>0.16666666666666666</v>
      </c>
    </row>
    <row r="225" spans="1:12" x14ac:dyDescent="0.25">
      <c r="A225" s="31">
        <v>521211</v>
      </c>
      <c r="B225" s="32" t="s">
        <v>1</v>
      </c>
      <c r="C225" s="33">
        <f>SUM(C226:C227)</f>
        <v>6000000</v>
      </c>
      <c r="D225" s="33">
        <f>SUM(D226:D227)</f>
        <v>6000000</v>
      </c>
      <c r="E225" s="33">
        <f>SUM(E226:E227)</f>
        <v>6000000</v>
      </c>
      <c r="F225" s="33">
        <f>FEB!I225</f>
        <v>0</v>
      </c>
      <c r="G225" s="33">
        <f t="shared" ref="G225:H225" si="107">SUM(G226:G227)</f>
        <v>1000000</v>
      </c>
      <c r="H225" s="33">
        <f t="shared" si="107"/>
        <v>0</v>
      </c>
      <c r="I225" s="59">
        <f t="shared" si="96"/>
        <v>1000000</v>
      </c>
      <c r="J225" s="33">
        <f t="shared" si="97"/>
        <v>5000000</v>
      </c>
      <c r="K225" s="55">
        <f t="shared" si="98"/>
        <v>0.16666666666666666</v>
      </c>
    </row>
    <row r="226" spans="1:12" x14ac:dyDescent="0.25">
      <c r="A226" s="31"/>
      <c r="B226" s="32" t="s">
        <v>335</v>
      </c>
      <c r="C226" s="33">
        <v>3600000</v>
      </c>
      <c r="D226" s="33">
        <v>3600000</v>
      </c>
      <c r="E226" s="33">
        <v>3600000</v>
      </c>
      <c r="F226" s="1">
        <f>FEB!I226</f>
        <v>0</v>
      </c>
      <c r="G226" s="33">
        <f>2*300000</f>
        <v>600000</v>
      </c>
      <c r="H226" s="33">
        <v>0</v>
      </c>
      <c r="I226" s="59">
        <f t="shared" si="96"/>
        <v>600000</v>
      </c>
      <c r="J226" s="54">
        <f t="shared" si="97"/>
        <v>3000000</v>
      </c>
      <c r="K226" s="55">
        <f t="shared" si="98"/>
        <v>0.16666666666666666</v>
      </c>
    </row>
    <row r="227" spans="1:12" x14ac:dyDescent="0.25">
      <c r="A227" s="31"/>
      <c r="B227" s="32" t="s">
        <v>395</v>
      </c>
      <c r="C227" s="33">
        <v>2400000</v>
      </c>
      <c r="D227" s="33">
        <v>2400000</v>
      </c>
      <c r="E227" s="33">
        <v>2400000</v>
      </c>
      <c r="F227" s="1">
        <f>FEB!I227</f>
        <v>0</v>
      </c>
      <c r="G227" s="33">
        <f>2*200000</f>
        <v>400000</v>
      </c>
      <c r="H227" s="33">
        <v>0</v>
      </c>
      <c r="I227" s="59">
        <f t="shared" si="96"/>
        <v>400000</v>
      </c>
      <c r="J227" s="54">
        <f t="shared" si="97"/>
        <v>2000000</v>
      </c>
      <c r="K227" s="55">
        <f t="shared" si="98"/>
        <v>0.16666666666666666</v>
      </c>
    </row>
    <row r="228" spans="1:12" x14ac:dyDescent="0.25">
      <c r="A228" s="31">
        <v>522151</v>
      </c>
      <c r="B228" s="32" t="s">
        <v>34</v>
      </c>
      <c r="C228" s="33">
        <f>SUM(C229:C230)</f>
        <v>6300000</v>
      </c>
      <c r="D228" s="33">
        <f>SUM(D229:D230)</f>
        <v>6300000</v>
      </c>
      <c r="E228" s="33">
        <f>SUM(E229:E230)</f>
        <v>6300000</v>
      </c>
      <c r="F228" s="33">
        <f>FEB!I228</f>
        <v>0</v>
      </c>
      <c r="G228" s="33">
        <f t="shared" ref="G228:H228" si="108">SUM(G229:G230)</f>
        <v>1050000</v>
      </c>
      <c r="H228" s="33">
        <f t="shared" si="108"/>
        <v>0</v>
      </c>
      <c r="I228" s="59">
        <f t="shared" si="96"/>
        <v>1050000</v>
      </c>
      <c r="J228" s="33">
        <f t="shared" si="97"/>
        <v>5250000</v>
      </c>
      <c r="K228" s="55">
        <f t="shared" si="98"/>
        <v>0.16666666666666666</v>
      </c>
    </row>
    <row r="229" spans="1:12" s="7" customFormat="1" x14ac:dyDescent="0.25">
      <c r="A229" s="31"/>
      <c r="B229" s="32" t="s">
        <v>485</v>
      </c>
      <c r="C229" s="33">
        <v>4500000</v>
      </c>
      <c r="D229" s="33">
        <v>4500000</v>
      </c>
      <c r="E229" s="33">
        <v>4500000</v>
      </c>
      <c r="F229" s="1">
        <f>FEB!I229</f>
        <v>0</v>
      </c>
      <c r="G229" s="33">
        <v>750000</v>
      </c>
      <c r="H229" s="33">
        <v>0</v>
      </c>
      <c r="I229" s="59">
        <f t="shared" si="96"/>
        <v>750000</v>
      </c>
      <c r="J229" s="54">
        <f t="shared" si="97"/>
        <v>3750000</v>
      </c>
      <c r="K229" s="55">
        <f t="shared" si="98"/>
        <v>0.16666666666666666</v>
      </c>
      <c r="L229" s="16"/>
    </row>
    <row r="230" spans="1:12" s="26" customFormat="1" x14ac:dyDescent="0.25">
      <c r="A230" s="31"/>
      <c r="B230" s="32" t="s">
        <v>486</v>
      </c>
      <c r="C230" s="33">
        <v>1800000</v>
      </c>
      <c r="D230" s="33">
        <v>1800000</v>
      </c>
      <c r="E230" s="33">
        <v>1800000</v>
      </c>
      <c r="F230" s="1">
        <f>FEB!I230</f>
        <v>0</v>
      </c>
      <c r="G230" s="33">
        <v>300000</v>
      </c>
      <c r="H230" s="33">
        <v>0</v>
      </c>
      <c r="I230" s="59">
        <f t="shared" si="96"/>
        <v>300000</v>
      </c>
      <c r="J230" s="54">
        <f t="shared" si="97"/>
        <v>1500000</v>
      </c>
      <c r="K230" s="55">
        <f t="shared" si="98"/>
        <v>0.16666666666666666</v>
      </c>
      <c r="L230" s="25"/>
    </row>
    <row r="231" spans="1:12" x14ac:dyDescent="0.25">
      <c r="A231" s="31" t="s">
        <v>10</v>
      </c>
      <c r="B231" s="32" t="s">
        <v>242</v>
      </c>
      <c r="C231" s="33">
        <f t="shared" ref="C231:H232" si="109">C232</f>
        <v>600000</v>
      </c>
      <c r="D231" s="33">
        <f t="shared" si="109"/>
        <v>600000</v>
      </c>
      <c r="E231" s="33">
        <f t="shared" si="109"/>
        <v>600000</v>
      </c>
      <c r="F231" s="33">
        <f>FEB!I231</f>
        <v>0</v>
      </c>
      <c r="G231" s="33">
        <f t="shared" si="109"/>
        <v>100000</v>
      </c>
      <c r="H231" s="33">
        <f t="shared" si="109"/>
        <v>0</v>
      </c>
      <c r="I231" s="59">
        <f t="shared" si="96"/>
        <v>100000</v>
      </c>
      <c r="J231" s="33">
        <f t="shared" si="97"/>
        <v>500000</v>
      </c>
      <c r="K231" s="55">
        <f t="shared" si="98"/>
        <v>0.16666666666666666</v>
      </c>
    </row>
    <row r="232" spans="1:12" x14ac:dyDescent="0.25">
      <c r="A232" s="31">
        <v>521211</v>
      </c>
      <c r="B232" s="32" t="s">
        <v>1</v>
      </c>
      <c r="C232" s="33">
        <f t="shared" si="109"/>
        <v>600000</v>
      </c>
      <c r="D232" s="33">
        <f t="shared" si="109"/>
        <v>600000</v>
      </c>
      <c r="E232" s="33">
        <f t="shared" si="109"/>
        <v>600000</v>
      </c>
      <c r="F232" s="33">
        <f>FEB!I232</f>
        <v>0</v>
      </c>
      <c r="G232" s="33">
        <f t="shared" si="109"/>
        <v>100000</v>
      </c>
      <c r="H232" s="33">
        <f t="shared" si="109"/>
        <v>0</v>
      </c>
      <c r="I232" s="59">
        <f t="shared" si="96"/>
        <v>100000</v>
      </c>
      <c r="J232" s="33">
        <f t="shared" si="97"/>
        <v>500000</v>
      </c>
      <c r="K232" s="55">
        <f t="shared" si="98"/>
        <v>0.16666666666666666</v>
      </c>
    </row>
    <row r="233" spans="1:12" s="7" customFormat="1" x14ac:dyDescent="0.25">
      <c r="A233" s="31"/>
      <c r="B233" s="32" t="s">
        <v>336</v>
      </c>
      <c r="C233" s="33">
        <v>600000</v>
      </c>
      <c r="D233" s="33">
        <v>600000</v>
      </c>
      <c r="E233" s="33">
        <v>600000</v>
      </c>
      <c r="F233" s="1">
        <f>FEB!I233</f>
        <v>0</v>
      </c>
      <c r="G233" s="33">
        <f>2*50000</f>
        <v>100000</v>
      </c>
      <c r="H233" s="33">
        <v>0</v>
      </c>
      <c r="I233" s="59">
        <f t="shared" si="96"/>
        <v>100000</v>
      </c>
      <c r="J233" s="54">
        <f t="shared" si="97"/>
        <v>500000</v>
      </c>
      <c r="K233" s="55">
        <f t="shared" si="98"/>
        <v>0.16666666666666666</v>
      </c>
      <c r="L233" s="16"/>
    </row>
    <row r="234" spans="1:12" s="7" customFormat="1" x14ac:dyDescent="0.25">
      <c r="A234" s="31" t="s">
        <v>192</v>
      </c>
      <c r="B234" s="32" t="s">
        <v>243</v>
      </c>
      <c r="C234" s="33">
        <f>C235+C253+C276+C290+C304+C320+C336+C356+C370+C383+C398+C425+C439+C457+C473+C487+C501+C514+C539</f>
        <v>224328000</v>
      </c>
      <c r="D234" s="33">
        <f>D235+D253+D276+D290+D304+D320+D336+D356+D370+D383+D398+D425+D439+D457+D473+D487+D501+D514+D539</f>
        <v>224328000</v>
      </c>
      <c r="E234" s="33">
        <f>E235+E253+E276+E290+E304+E320+E336+E356+E370+E383+E398+E425+E439+E457+E473+E487+E501+E514+E539</f>
        <v>224328000</v>
      </c>
      <c r="F234" s="33">
        <f>FEB!I234</f>
        <v>0</v>
      </c>
      <c r="G234" s="33">
        <f t="shared" ref="G234:H234" si="110">G235+G253+G276+G290+G304+G320+G336+G356+G370+G383+G398+G425+G439+G457+G473+G487+G501+G514+G539</f>
        <v>28475000</v>
      </c>
      <c r="H234" s="33">
        <f t="shared" si="110"/>
        <v>0</v>
      </c>
      <c r="I234" s="59">
        <f t="shared" si="96"/>
        <v>28475000</v>
      </c>
      <c r="J234" s="33">
        <f t="shared" si="97"/>
        <v>195853000</v>
      </c>
      <c r="K234" s="55">
        <f t="shared" si="98"/>
        <v>0.12693466709461146</v>
      </c>
      <c r="L234" s="16"/>
    </row>
    <row r="235" spans="1:12" x14ac:dyDescent="0.25">
      <c r="A235" s="31" t="s">
        <v>191</v>
      </c>
      <c r="B235" s="32" t="s">
        <v>29</v>
      </c>
      <c r="C235" s="33">
        <f>C236+C243+C249</f>
        <v>21924000</v>
      </c>
      <c r="D235" s="33">
        <f>D236+D243+D249</f>
        <v>21924000</v>
      </c>
      <c r="E235" s="33">
        <f>E236+E243+E249</f>
        <v>21924000</v>
      </c>
      <c r="F235" s="33">
        <f>FEB!I235</f>
        <v>0</v>
      </c>
      <c r="G235" s="33">
        <f t="shared" ref="G235:H235" si="111">G236+G243+G249</f>
        <v>6090000</v>
      </c>
      <c r="H235" s="33">
        <f t="shared" si="111"/>
        <v>0</v>
      </c>
      <c r="I235" s="59">
        <f t="shared" si="96"/>
        <v>6090000</v>
      </c>
      <c r="J235" s="33">
        <f t="shared" si="97"/>
        <v>15834000</v>
      </c>
      <c r="K235" s="55">
        <f t="shared" si="98"/>
        <v>0.27777777777777779</v>
      </c>
    </row>
    <row r="236" spans="1:12" x14ac:dyDescent="0.25">
      <c r="A236" s="31" t="s">
        <v>216</v>
      </c>
      <c r="B236" s="32" t="s">
        <v>30</v>
      </c>
      <c r="C236" s="33">
        <f>C237+C240</f>
        <v>2844000</v>
      </c>
      <c r="D236" s="33">
        <f>D237+D240</f>
        <v>2844000</v>
      </c>
      <c r="E236" s="33">
        <f>E237+E240</f>
        <v>2844000</v>
      </c>
      <c r="F236" s="33">
        <f>FEB!I236</f>
        <v>0</v>
      </c>
      <c r="G236" s="33">
        <f t="shared" ref="G236:H236" si="112">G237+G240</f>
        <v>790000</v>
      </c>
      <c r="H236" s="33">
        <f t="shared" si="112"/>
        <v>0</v>
      </c>
      <c r="I236" s="59">
        <f t="shared" si="96"/>
        <v>790000</v>
      </c>
      <c r="J236" s="33">
        <f t="shared" si="97"/>
        <v>2054000</v>
      </c>
      <c r="K236" s="55">
        <f t="shared" si="98"/>
        <v>0.27777777777777779</v>
      </c>
    </row>
    <row r="237" spans="1:12" s="7" customFormat="1" x14ac:dyDescent="0.25">
      <c r="A237" s="31" t="s">
        <v>0</v>
      </c>
      <c r="B237" s="32" t="s">
        <v>31</v>
      </c>
      <c r="C237" s="33">
        <f t="shared" ref="C237:H238" si="113">C238</f>
        <v>1620000</v>
      </c>
      <c r="D237" s="33">
        <f t="shared" si="113"/>
        <v>1620000</v>
      </c>
      <c r="E237" s="33">
        <f t="shared" si="113"/>
        <v>1620000</v>
      </c>
      <c r="F237" s="33">
        <f>FEB!I237</f>
        <v>0</v>
      </c>
      <c r="G237" s="33">
        <f t="shared" si="113"/>
        <v>450000</v>
      </c>
      <c r="H237" s="33">
        <f t="shared" si="113"/>
        <v>0</v>
      </c>
      <c r="I237" s="59">
        <f t="shared" si="96"/>
        <v>450000</v>
      </c>
      <c r="J237" s="33">
        <f t="shared" si="97"/>
        <v>1170000</v>
      </c>
      <c r="K237" s="55">
        <f t="shared" si="98"/>
        <v>0.27777777777777779</v>
      </c>
      <c r="L237" s="16"/>
    </row>
    <row r="238" spans="1:12" s="26" customFormat="1" x14ac:dyDescent="0.25">
      <c r="A238" s="31">
        <v>521211</v>
      </c>
      <c r="B238" s="32" t="s">
        <v>1</v>
      </c>
      <c r="C238" s="33">
        <f t="shared" si="113"/>
        <v>1620000</v>
      </c>
      <c r="D238" s="33">
        <f t="shared" si="113"/>
        <v>1620000</v>
      </c>
      <c r="E238" s="33">
        <f t="shared" si="113"/>
        <v>1620000</v>
      </c>
      <c r="F238" s="33">
        <f>FEB!I238</f>
        <v>0</v>
      </c>
      <c r="G238" s="33">
        <f t="shared" si="113"/>
        <v>450000</v>
      </c>
      <c r="H238" s="33">
        <f t="shared" si="113"/>
        <v>0</v>
      </c>
      <c r="I238" s="59">
        <f t="shared" si="96"/>
        <v>450000</v>
      </c>
      <c r="J238" s="33">
        <f t="shared" si="97"/>
        <v>1170000</v>
      </c>
      <c r="K238" s="55">
        <f t="shared" si="98"/>
        <v>0.27777777777777779</v>
      </c>
      <c r="L238" s="25"/>
    </row>
    <row r="239" spans="1:12" x14ac:dyDescent="0.25">
      <c r="A239" s="31"/>
      <c r="B239" s="32" t="s">
        <v>487</v>
      </c>
      <c r="C239" s="33">
        <v>1620000</v>
      </c>
      <c r="D239" s="33">
        <v>1620000</v>
      </c>
      <c r="E239" s="33">
        <v>1620000</v>
      </c>
      <c r="F239" s="1">
        <f>FEB!I239</f>
        <v>0</v>
      </c>
      <c r="G239" s="33">
        <f>5*90000</f>
        <v>450000</v>
      </c>
      <c r="H239" s="33">
        <v>0</v>
      </c>
      <c r="I239" s="59">
        <f t="shared" si="96"/>
        <v>450000</v>
      </c>
      <c r="J239" s="54">
        <f t="shared" si="97"/>
        <v>1170000</v>
      </c>
      <c r="K239" s="55">
        <f t="shared" si="98"/>
        <v>0.27777777777777779</v>
      </c>
    </row>
    <row r="240" spans="1:12" s="7" customFormat="1" x14ac:dyDescent="0.25">
      <c r="A240" s="31" t="s">
        <v>11</v>
      </c>
      <c r="B240" s="32" t="s">
        <v>32</v>
      </c>
      <c r="C240" s="33">
        <f t="shared" ref="C240:H241" si="114">C241</f>
        <v>1224000</v>
      </c>
      <c r="D240" s="33">
        <f t="shared" si="114"/>
        <v>1224000</v>
      </c>
      <c r="E240" s="33">
        <f t="shared" si="114"/>
        <v>1224000</v>
      </c>
      <c r="F240" s="33">
        <f>FEB!I240</f>
        <v>0</v>
      </c>
      <c r="G240" s="33">
        <f t="shared" si="114"/>
        <v>340000</v>
      </c>
      <c r="H240" s="33">
        <f t="shared" si="114"/>
        <v>0</v>
      </c>
      <c r="I240" s="59">
        <f t="shared" si="96"/>
        <v>340000</v>
      </c>
      <c r="J240" s="33">
        <f t="shared" si="97"/>
        <v>884000</v>
      </c>
      <c r="K240" s="55">
        <f t="shared" si="98"/>
        <v>0.27777777777777779</v>
      </c>
      <c r="L240" s="16"/>
    </row>
    <row r="241" spans="1:12" s="26" customFormat="1" x14ac:dyDescent="0.25">
      <c r="A241" s="31">
        <v>521211</v>
      </c>
      <c r="B241" s="32" t="s">
        <v>1</v>
      </c>
      <c r="C241" s="33">
        <f t="shared" si="114"/>
        <v>1224000</v>
      </c>
      <c r="D241" s="33">
        <f t="shared" si="114"/>
        <v>1224000</v>
      </c>
      <c r="E241" s="33">
        <f t="shared" si="114"/>
        <v>1224000</v>
      </c>
      <c r="F241" s="33">
        <f>FEB!I241</f>
        <v>0</v>
      </c>
      <c r="G241" s="33">
        <f t="shared" si="114"/>
        <v>340000</v>
      </c>
      <c r="H241" s="33">
        <f t="shared" si="114"/>
        <v>0</v>
      </c>
      <c r="I241" s="59">
        <f t="shared" si="96"/>
        <v>340000</v>
      </c>
      <c r="J241" s="33">
        <f t="shared" si="97"/>
        <v>884000</v>
      </c>
      <c r="K241" s="55">
        <f t="shared" si="98"/>
        <v>0.27777777777777779</v>
      </c>
      <c r="L241" s="25"/>
    </row>
    <row r="242" spans="1:12" x14ac:dyDescent="0.25">
      <c r="A242" s="31"/>
      <c r="B242" s="32" t="s">
        <v>281</v>
      </c>
      <c r="C242" s="33">
        <v>1224000</v>
      </c>
      <c r="D242" s="33">
        <v>1224000</v>
      </c>
      <c r="E242" s="33">
        <v>1224000</v>
      </c>
      <c r="F242" s="1">
        <f>FEB!I242</f>
        <v>0</v>
      </c>
      <c r="G242" s="33">
        <f>5*68000</f>
        <v>340000</v>
      </c>
      <c r="H242" s="33">
        <v>0</v>
      </c>
      <c r="I242" s="59">
        <f t="shared" si="96"/>
        <v>340000</v>
      </c>
      <c r="J242" s="54">
        <f t="shared" si="97"/>
        <v>884000</v>
      </c>
      <c r="K242" s="55">
        <f t="shared" si="98"/>
        <v>0.27777777777777779</v>
      </c>
    </row>
    <row r="243" spans="1:12" s="7" customFormat="1" x14ac:dyDescent="0.25">
      <c r="A243" s="31" t="s">
        <v>217</v>
      </c>
      <c r="B243" s="32" t="s">
        <v>33</v>
      </c>
      <c r="C243" s="33">
        <f>C244</f>
        <v>17280000</v>
      </c>
      <c r="D243" s="33">
        <f>D244</f>
        <v>17280000</v>
      </c>
      <c r="E243" s="33">
        <f>E244</f>
        <v>17280000</v>
      </c>
      <c r="F243" s="33">
        <f>FEB!I243</f>
        <v>0</v>
      </c>
      <c r="G243" s="33">
        <f t="shared" ref="G243:H243" si="115">G244</f>
        <v>4800000</v>
      </c>
      <c r="H243" s="33">
        <f t="shared" si="115"/>
        <v>0</v>
      </c>
      <c r="I243" s="59">
        <f t="shared" si="96"/>
        <v>4800000</v>
      </c>
      <c r="J243" s="33">
        <f t="shared" si="97"/>
        <v>12480000</v>
      </c>
      <c r="K243" s="55">
        <f t="shared" si="98"/>
        <v>0.27777777777777779</v>
      </c>
      <c r="L243" s="16"/>
    </row>
    <row r="244" spans="1:12" s="7" customFormat="1" x14ac:dyDescent="0.25">
      <c r="A244" s="31" t="s">
        <v>0</v>
      </c>
      <c r="B244" s="32" t="s">
        <v>244</v>
      </c>
      <c r="C244" s="33">
        <f>C245+C247</f>
        <v>17280000</v>
      </c>
      <c r="D244" s="33">
        <f>D245+D247</f>
        <v>17280000</v>
      </c>
      <c r="E244" s="33">
        <f>E245+E247</f>
        <v>17280000</v>
      </c>
      <c r="F244" s="33">
        <f>FEB!I244</f>
        <v>0</v>
      </c>
      <c r="G244" s="33">
        <f t="shared" ref="G244:H244" si="116">G245+G247</f>
        <v>4800000</v>
      </c>
      <c r="H244" s="33">
        <f t="shared" si="116"/>
        <v>0</v>
      </c>
      <c r="I244" s="59">
        <f t="shared" si="96"/>
        <v>4800000</v>
      </c>
      <c r="J244" s="33">
        <f t="shared" si="97"/>
        <v>12480000</v>
      </c>
      <c r="K244" s="55">
        <f t="shared" si="98"/>
        <v>0.27777777777777779</v>
      </c>
      <c r="L244" s="16"/>
    </row>
    <row r="245" spans="1:12" s="7" customFormat="1" x14ac:dyDescent="0.25">
      <c r="A245" s="31">
        <v>521211</v>
      </c>
      <c r="B245" s="32" t="s">
        <v>1</v>
      </c>
      <c r="C245" s="33">
        <f>C246</f>
        <v>2160000</v>
      </c>
      <c r="D245" s="33">
        <f>D246</f>
        <v>2160000</v>
      </c>
      <c r="E245" s="33">
        <f>E246</f>
        <v>2160000</v>
      </c>
      <c r="F245" s="33">
        <f>FEB!I245</f>
        <v>0</v>
      </c>
      <c r="G245" s="33">
        <f t="shared" ref="G245:H245" si="117">G246</f>
        <v>600000</v>
      </c>
      <c r="H245" s="33">
        <f t="shared" si="117"/>
        <v>0</v>
      </c>
      <c r="I245" s="59">
        <f t="shared" si="96"/>
        <v>600000</v>
      </c>
      <c r="J245" s="33">
        <f t="shared" si="97"/>
        <v>1560000</v>
      </c>
      <c r="K245" s="55">
        <f t="shared" si="98"/>
        <v>0.27777777777777779</v>
      </c>
      <c r="L245" s="16"/>
    </row>
    <row r="246" spans="1:12" x14ac:dyDescent="0.25">
      <c r="A246" s="31"/>
      <c r="B246" s="32" t="s">
        <v>497</v>
      </c>
      <c r="C246" s="33">
        <v>2160000</v>
      </c>
      <c r="D246" s="33">
        <v>2160000</v>
      </c>
      <c r="E246" s="33">
        <v>2160000</v>
      </c>
      <c r="F246" s="1">
        <f>FEB!I246</f>
        <v>0</v>
      </c>
      <c r="G246" s="33">
        <f>5*120000</f>
        <v>600000</v>
      </c>
      <c r="H246" s="33">
        <v>0</v>
      </c>
      <c r="I246" s="59">
        <f t="shared" si="96"/>
        <v>600000</v>
      </c>
      <c r="J246" s="54">
        <f t="shared" si="97"/>
        <v>1560000</v>
      </c>
      <c r="K246" s="55">
        <f t="shared" si="98"/>
        <v>0.27777777777777779</v>
      </c>
    </row>
    <row r="247" spans="1:12" x14ac:dyDescent="0.25">
      <c r="A247" s="31">
        <v>522151</v>
      </c>
      <c r="B247" s="32" t="s">
        <v>34</v>
      </c>
      <c r="C247" s="33">
        <f>C248</f>
        <v>15120000</v>
      </c>
      <c r="D247" s="33">
        <f>D248</f>
        <v>15120000</v>
      </c>
      <c r="E247" s="33">
        <f>E248</f>
        <v>15120000</v>
      </c>
      <c r="F247" s="33">
        <f>FEB!I247</f>
        <v>0</v>
      </c>
      <c r="G247" s="33">
        <f t="shared" ref="G247:H247" si="118">G248</f>
        <v>4200000</v>
      </c>
      <c r="H247" s="33">
        <f t="shared" si="118"/>
        <v>0</v>
      </c>
      <c r="I247" s="59">
        <f t="shared" si="96"/>
        <v>4200000</v>
      </c>
      <c r="J247" s="33">
        <f t="shared" si="97"/>
        <v>10920000</v>
      </c>
      <c r="K247" s="55">
        <f t="shared" si="98"/>
        <v>0.27777777777777779</v>
      </c>
    </row>
    <row r="248" spans="1:12" s="7" customFormat="1" x14ac:dyDescent="0.25">
      <c r="A248" s="31"/>
      <c r="B248" s="32" t="s">
        <v>396</v>
      </c>
      <c r="C248" s="33">
        <v>15120000</v>
      </c>
      <c r="D248" s="33">
        <v>15120000</v>
      </c>
      <c r="E248" s="33">
        <v>15120000</v>
      </c>
      <c r="F248" s="1">
        <f>FEB!I248</f>
        <v>0</v>
      </c>
      <c r="G248" s="33">
        <f>5*840000</f>
        <v>4200000</v>
      </c>
      <c r="H248" s="33">
        <v>0</v>
      </c>
      <c r="I248" s="59">
        <f t="shared" si="96"/>
        <v>4200000</v>
      </c>
      <c r="J248" s="54">
        <f t="shared" si="97"/>
        <v>10920000</v>
      </c>
      <c r="K248" s="55">
        <f t="shared" si="98"/>
        <v>0.27777777777777779</v>
      </c>
      <c r="L248" s="16"/>
    </row>
    <row r="249" spans="1:12" x14ac:dyDescent="0.25">
      <c r="A249" s="31" t="s">
        <v>227</v>
      </c>
      <c r="B249" s="32" t="s">
        <v>35</v>
      </c>
      <c r="C249" s="33">
        <f t="shared" ref="C249:H251" si="119">C250</f>
        <v>1800000</v>
      </c>
      <c r="D249" s="33">
        <f t="shared" si="119"/>
        <v>1800000</v>
      </c>
      <c r="E249" s="33">
        <f t="shared" si="119"/>
        <v>1800000</v>
      </c>
      <c r="F249" s="33">
        <f>FEB!I249</f>
        <v>0</v>
      </c>
      <c r="G249" s="33">
        <f t="shared" si="119"/>
        <v>500000</v>
      </c>
      <c r="H249" s="33">
        <f t="shared" si="119"/>
        <v>0</v>
      </c>
      <c r="I249" s="59">
        <f t="shared" si="96"/>
        <v>500000</v>
      </c>
      <c r="J249" s="33">
        <f t="shared" si="97"/>
        <v>1300000</v>
      </c>
      <c r="K249" s="55">
        <f t="shared" si="98"/>
        <v>0.27777777777777779</v>
      </c>
    </row>
    <row r="250" spans="1:12" x14ac:dyDescent="0.25">
      <c r="A250" s="31" t="s">
        <v>0</v>
      </c>
      <c r="B250" s="32" t="s">
        <v>244</v>
      </c>
      <c r="C250" s="33">
        <f t="shared" si="119"/>
        <v>1800000</v>
      </c>
      <c r="D250" s="33">
        <f t="shared" si="119"/>
        <v>1800000</v>
      </c>
      <c r="E250" s="33">
        <f t="shared" si="119"/>
        <v>1800000</v>
      </c>
      <c r="F250" s="33">
        <f>FEB!I250</f>
        <v>0</v>
      </c>
      <c r="G250" s="33">
        <f t="shared" si="119"/>
        <v>500000</v>
      </c>
      <c r="H250" s="33">
        <f t="shared" si="119"/>
        <v>0</v>
      </c>
      <c r="I250" s="59">
        <f t="shared" si="96"/>
        <v>500000</v>
      </c>
      <c r="J250" s="33">
        <f t="shared" si="97"/>
        <v>1300000</v>
      </c>
      <c r="K250" s="55">
        <f t="shared" si="98"/>
        <v>0.27777777777777779</v>
      </c>
    </row>
    <row r="251" spans="1:12" s="7" customFormat="1" x14ac:dyDescent="0.25">
      <c r="A251" s="31">
        <v>521211</v>
      </c>
      <c r="B251" s="32" t="s">
        <v>1</v>
      </c>
      <c r="C251" s="33">
        <f t="shared" si="119"/>
        <v>1800000</v>
      </c>
      <c r="D251" s="33">
        <f t="shared" si="119"/>
        <v>1800000</v>
      </c>
      <c r="E251" s="33">
        <f t="shared" si="119"/>
        <v>1800000</v>
      </c>
      <c r="F251" s="33">
        <f>FEB!I251</f>
        <v>0</v>
      </c>
      <c r="G251" s="33">
        <f t="shared" si="119"/>
        <v>500000</v>
      </c>
      <c r="H251" s="33">
        <f t="shared" si="119"/>
        <v>0</v>
      </c>
      <c r="I251" s="59">
        <f t="shared" si="96"/>
        <v>500000</v>
      </c>
      <c r="J251" s="33">
        <f t="shared" si="97"/>
        <v>1300000</v>
      </c>
      <c r="K251" s="55">
        <f t="shared" si="98"/>
        <v>0.27777777777777779</v>
      </c>
      <c r="L251" s="16"/>
    </row>
    <row r="252" spans="1:12" x14ac:dyDescent="0.25">
      <c r="A252" s="31"/>
      <c r="B252" s="32" t="s">
        <v>336</v>
      </c>
      <c r="C252" s="33">
        <v>1800000</v>
      </c>
      <c r="D252" s="33">
        <v>1800000</v>
      </c>
      <c r="E252" s="33">
        <v>1800000</v>
      </c>
      <c r="F252" s="1">
        <f>FEB!I252</f>
        <v>0</v>
      </c>
      <c r="G252" s="33">
        <f>5*100000</f>
        <v>500000</v>
      </c>
      <c r="H252" s="33">
        <v>0</v>
      </c>
      <c r="I252" s="59">
        <f t="shared" si="96"/>
        <v>500000</v>
      </c>
      <c r="J252" s="54">
        <f t="shared" si="97"/>
        <v>1300000</v>
      </c>
      <c r="K252" s="55">
        <f t="shared" si="98"/>
        <v>0.27777777777777779</v>
      </c>
    </row>
    <row r="253" spans="1:12" s="7" customFormat="1" x14ac:dyDescent="0.25">
      <c r="A253" s="31" t="s">
        <v>190</v>
      </c>
      <c r="B253" s="32" t="s">
        <v>36</v>
      </c>
      <c r="C253" s="33">
        <f>C254+C263+C272</f>
        <v>29688000</v>
      </c>
      <c r="D253" s="33">
        <f>D254+D263+D272</f>
        <v>29688000</v>
      </c>
      <c r="E253" s="33">
        <f>E254+E263+E272</f>
        <v>29688000</v>
      </c>
      <c r="F253" s="33">
        <f>FEB!I253</f>
        <v>0</v>
      </c>
      <c r="G253" s="33">
        <f t="shared" ref="G253:H253" si="120">G254+G263+G272</f>
        <v>4948000</v>
      </c>
      <c r="H253" s="33">
        <f t="shared" si="120"/>
        <v>0</v>
      </c>
      <c r="I253" s="59">
        <f t="shared" si="96"/>
        <v>4948000</v>
      </c>
      <c r="J253" s="33">
        <f t="shared" si="97"/>
        <v>24740000</v>
      </c>
      <c r="K253" s="55">
        <f t="shared" si="98"/>
        <v>0.16666666666666666</v>
      </c>
      <c r="L253" s="16"/>
    </row>
    <row r="254" spans="1:12" s="7" customFormat="1" x14ac:dyDescent="0.25">
      <c r="A254" s="31" t="s">
        <v>216</v>
      </c>
      <c r="B254" s="32" t="s">
        <v>37</v>
      </c>
      <c r="C254" s="33">
        <f>C255+C258</f>
        <v>6528000</v>
      </c>
      <c r="D254" s="33">
        <f>D255+D258</f>
        <v>6528000</v>
      </c>
      <c r="E254" s="33">
        <f>E255+E258</f>
        <v>6528000</v>
      </c>
      <c r="F254" s="33">
        <f>FEB!I254</f>
        <v>0</v>
      </c>
      <c r="G254" s="33">
        <f t="shared" ref="G254:H254" si="121">G255+G258</f>
        <v>1088000</v>
      </c>
      <c r="H254" s="33">
        <f t="shared" si="121"/>
        <v>0</v>
      </c>
      <c r="I254" s="59">
        <f t="shared" si="96"/>
        <v>1088000</v>
      </c>
      <c r="J254" s="33">
        <f t="shared" si="97"/>
        <v>5440000</v>
      </c>
      <c r="K254" s="55">
        <f t="shared" si="98"/>
        <v>0.16666666666666666</v>
      </c>
      <c r="L254" s="16"/>
    </row>
    <row r="255" spans="1:12" s="7" customFormat="1" x14ac:dyDescent="0.25">
      <c r="A255" s="31" t="s">
        <v>0</v>
      </c>
      <c r="B255" s="32" t="s">
        <v>31</v>
      </c>
      <c r="C255" s="33">
        <f t="shared" ref="C255:H256" si="122">C256</f>
        <v>1350000</v>
      </c>
      <c r="D255" s="33">
        <f t="shared" si="122"/>
        <v>1350000</v>
      </c>
      <c r="E255" s="33">
        <f t="shared" si="122"/>
        <v>1350000</v>
      </c>
      <c r="F255" s="33">
        <f>FEB!I255</f>
        <v>0</v>
      </c>
      <c r="G255" s="33">
        <f t="shared" si="122"/>
        <v>225000</v>
      </c>
      <c r="H255" s="33">
        <f t="shared" si="122"/>
        <v>0</v>
      </c>
      <c r="I255" s="59">
        <f t="shared" si="96"/>
        <v>225000</v>
      </c>
      <c r="J255" s="33">
        <f t="shared" si="97"/>
        <v>1125000</v>
      </c>
      <c r="K255" s="55">
        <f t="shared" si="98"/>
        <v>0.16666666666666666</v>
      </c>
      <c r="L255" s="16"/>
    </row>
    <row r="256" spans="1:12" x14ac:dyDescent="0.25">
      <c r="A256" s="31">
        <v>521211</v>
      </c>
      <c r="B256" s="32" t="s">
        <v>1</v>
      </c>
      <c r="C256" s="33">
        <f t="shared" si="122"/>
        <v>1350000</v>
      </c>
      <c r="D256" s="33">
        <f t="shared" si="122"/>
        <v>1350000</v>
      </c>
      <c r="E256" s="33">
        <f t="shared" si="122"/>
        <v>1350000</v>
      </c>
      <c r="F256" s="33">
        <f>FEB!I256</f>
        <v>0</v>
      </c>
      <c r="G256" s="33">
        <f t="shared" si="122"/>
        <v>225000</v>
      </c>
      <c r="H256" s="33">
        <f t="shared" si="122"/>
        <v>0</v>
      </c>
      <c r="I256" s="59">
        <f t="shared" si="96"/>
        <v>225000</v>
      </c>
      <c r="J256" s="33">
        <f t="shared" si="97"/>
        <v>1125000</v>
      </c>
      <c r="K256" s="55">
        <f t="shared" si="98"/>
        <v>0.16666666666666666</v>
      </c>
    </row>
    <row r="257" spans="1:12" x14ac:dyDescent="0.25">
      <c r="A257" s="31"/>
      <c r="B257" s="32" t="s">
        <v>337</v>
      </c>
      <c r="C257" s="33">
        <v>1350000</v>
      </c>
      <c r="D257" s="33">
        <v>1350000</v>
      </c>
      <c r="E257" s="33">
        <v>1350000</v>
      </c>
      <c r="F257" s="1">
        <f>FEB!I257</f>
        <v>0</v>
      </c>
      <c r="G257" s="33">
        <v>225000</v>
      </c>
      <c r="H257" s="33">
        <v>0</v>
      </c>
      <c r="I257" s="59">
        <f t="shared" si="96"/>
        <v>225000</v>
      </c>
      <c r="J257" s="54">
        <f t="shared" si="97"/>
        <v>1125000</v>
      </c>
      <c r="K257" s="55">
        <f t="shared" si="98"/>
        <v>0.16666666666666666</v>
      </c>
    </row>
    <row r="258" spans="1:12" s="7" customFormat="1" x14ac:dyDescent="0.25">
      <c r="A258" s="31" t="s">
        <v>11</v>
      </c>
      <c r="B258" s="32" t="s">
        <v>32</v>
      </c>
      <c r="C258" s="33">
        <f>C259+C261</f>
        <v>5178000</v>
      </c>
      <c r="D258" s="33">
        <f>D259+D261</f>
        <v>5178000</v>
      </c>
      <c r="E258" s="33">
        <f>E259+E261</f>
        <v>5178000</v>
      </c>
      <c r="F258" s="33">
        <f>FEB!I258</f>
        <v>0</v>
      </c>
      <c r="G258" s="33">
        <f t="shared" ref="G258:H258" si="123">G259+G261</f>
        <v>863000</v>
      </c>
      <c r="H258" s="33">
        <f t="shared" si="123"/>
        <v>0</v>
      </c>
      <c r="I258" s="59">
        <f t="shared" si="96"/>
        <v>863000</v>
      </c>
      <c r="J258" s="33">
        <f t="shared" si="97"/>
        <v>4315000</v>
      </c>
      <c r="K258" s="55">
        <f t="shared" si="98"/>
        <v>0.16666666666666666</v>
      </c>
      <c r="L258" s="16"/>
    </row>
    <row r="259" spans="1:12" x14ac:dyDescent="0.25">
      <c r="A259" s="31">
        <v>521211</v>
      </c>
      <c r="B259" s="32" t="s">
        <v>1</v>
      </c>
      <c r="C259" s="33">
        <f>C260</f>
        <v>1218000</v>
      </c>
      <c r="D259" s="33">
        <f>D260</f>
        <v>1218000</v>
      </c>
      <c r="E259" s="33">
        <f>E260</f>
        <v>1218000</v>
      </c>
      <c r="F259" s="33">
        <f>FEB!I259</f>
        <v>0</v>
      </c>
      <c r="G259" s="33">
        <f t="shared" ref="G259:H259" si="124">G260</f>
        <v>203000</v>
      </c>
      <c r="H259" s="33">
        <f t="shared" si="124"/>
        <v>0</v>
      </c>
      <c r="I259" s="59">
        <f t="shared" si="96"/>
        <v>203000</v>
      </c>
      <c r="J259" s="33">
        <f t="shared" si="97"/>
        <v>1015000</v>
      </c>
      <c r="K259" s="55">
        <f t="shared" si="98"/>
        <v>0.16666666666666666</v>
      </c>
    </row>
    <row r="260" spans="1:12" x14ac:dyDescent="0.25">
      <c r="A260" s="31"/>
      <c r="B260" s="32" t="s">
        <v>281</v>
      </c>
      <c r="C260" s="33">
        <v>1218000</v>
      </c>
      <c r="D260" s="33">
        <v>1218000</v>
      </c>
      <c r="E260" s="33">
        <v>1218000</v>
      </c>
      <c r="F260" s="1">
        <f>FEB!I260</f>
        <v>0</v>
      </c>
      <c r="G260" s="33">
        <v>203000</v>
      </c>
      <c r="H260" s="33">
        <v>0</v>
      </c>
      <c r="I260" s="59">
        <f t="shared" si="96"/>
        <v>203000</v>
      </c>
      <c r="J260" s="54">
        <f t="shared" si="97"/>
        <v>1015000</v>
      </c>
      <c r="K260" s="55">
        <f t="shared" si="98"/>
        <v>0.16666666666666666</v>
      </c>
    </row>
    <row r="261" spans="1:12" x14ac:dyDescent="0.25">
      <c r="A261" s="31">
        <v>524113</v>
      </c>
      <c r="B261" s="32" t="s">
        <v>38</v>
      </c>
      <c r="C261" s="33">
        <f>C262</f>
        <v>3960000</v>
      </c>
      <c r="D261" s="33">
        <f>D262</f>
        <v>3960000</v>
      </c>
      <c r="E261" s="33">
        <f>E262</f>
        <v>3960000</v>
      </c>
      <c r="F261" s="33">
        <f>FEB!I261</f>
        <v>0</v>
      </c>
      <c r="G261" s="33">
        <f t="shared" ref="G261:H261" si="125">G262</f>
        <v>660000</v>
      </c>
      <c r="H261" s="33">
        <f t="shared" si="125"/>
        <v>0</v>
      </c>
      <c r="I261" s="59">
        <f t="shared" si="96"/>
        <v>660000</v>
      </c>
      <c r="J261" s="33">
        <f t="shared" si="97"/>
        <v>3300000</v>
      </c>
      <c r="K261" s="55">
        <f t="shared" si="98"/>
        <v>0.16666666666666666</v>
      </c>
    </row>
    <row r="262" spans="1:12" x14ac:dyDescent="0.25">
      <c r="A262" s="31"/>
      <c r="B262" s="32" t="s">
        <v>488</v>
      </c>
      <c r="C262" s="33">
        <v>3960000</v>
      </c>
      <c r="D262" s="33">
        <v>3960000</v>
      </c>
      <c r="E262" s="33">
        <v>3960000</v>
      </c>
      <c r="F262" s="1">
        <f>FEB!I262</f>
        <v>0</v>
      </c>
      <c r="G262" s="33">
        <v>660000</v>
      </c>
      <c r="H262" s="33">
        <v>0</v>
      </c>
      <c r="I262" s="59">
        <f t="shared" si="96"/>
        <v>660000</v>
      </c>
      <c r="J262" s="54">
        <f t="shared" si="97"/>
        <v>3300000</v>
      </c>
      <c r="K262" s="55">
        <f t="shared" si="98"/>
        <v>0.16666666666666666</v>
      </c>
    </row>
    <row r="263" spans="1:12" x14ac:dyDescent="0.25">
      <c r="A263" s="31" t="s">
        <v>217</v>
      </c>
      <c r="B263" s="32" t="s">
        <v>39</v>
      </c>
      <c r="C263" s="33">
        <f>C264</f>
        <v>21840000</v>
      </c>
      <c r="D263" s="33">
        <f>D264</f>
        <v>21840000</v>
      </c>
      <c r="E263" s="33">
        <f>E264</f>
        <v>21840000</v>
      </c>
      <c r="F263" s="33">
        <f>FEB!I263</f>
        <v>0</v>
      </c>
      <c r="G263" s="33">
        <f t="shared" ref="G263:H263" si="126">G264</f>
        <v>3640000</v>
      </c>
      <c r="H263" s="33">
        <f t="shared" si="126"/>
        <v>0</v>
      </c>
      <c r="I263" s="59">
        <f t="shared" si="96"/>
        <v>3640000</v>
      </c>
      <c r="J263" s="33">
        <f t="shared" si="97"/>
        <v>18200000</v>
      </c>
      <c r="K263" s="55">
        <f t="shared" si="98"/>
        <v>0.16666666666666666</v>
      </c>
    </row>
    <row r="264" spans="1:12" s="7" customFormat="1" x14ac:dyDescent="0.25">
      <c r="A264" s="31" t="s">
        <v>0</v>
      </c>
      <c r="B264" s="32" t="s">
        <v>244</v>
      </c>
      <c r="C264" s="33">
        <f>C265+C268+C270</f>
        <v>21840000</v>
      </c>
      <c r="D264" s="33">
        <f>D265+D268+D270</f>
        <v>21840000</v>
      </c>
      <c r="E264" s="33">
        <f>E265+E268+E270</f>
        <v>21840000</v>
      </c>
      <c r="F264" s="33">
        <f>FEB!I264</f>
        <v>0</v>
      </c>
      <c r="G264" s="33">
        <f t="shared" ref="G264:H264" si="127">G265+G268+G270</f>
        <v>3640000</v>
      </c>
      <c r="H264" s="33">
        <f t="shared" si="127"/>
        <v>0</v>
      </c>
      <c r="I264" s="59">
        <f t="shared" ref="I264:I327" si="128">SUM(F264:H264)</f>
        <v>3640000</v>
      </c>
      <c r="J264" s="33">
        <f t="shared" ref="J264:J327" si="129">C264-I264</f>
        <v>18200000</v>
      </c>
      <c r="K264" s="55">
        <f t="shared" ref="K264:K327" si="130">I264/C264</f>
        <v>0.16666666666666666</v>
      </c>
      <c r="L264" s="16"/>
    </row>
    <row r="265" spans="1:12" s="7" customFormat="1" x14ac:dyDescent="0.25">
      <c r="A265" s="31">
        <v>521211</v>
      </c>
      <c r="B265" s="32" t="s">
        <v>1</v>
      </c>
      <c r="C265" s="33">
        <f>SUM(C266:C267)</f>
        <v>5040000</v>
      </c>
      <c r="D265" s="33">
        <f>SUM(D266:D267)</f>
        <v>5040000</v>
      </c>
      <c r="E265" s="33">
        <f>SUM(E266:E267)</f>
        <v>5040000</v>
      </c>
      <c r="F265" s="33">
        <f>FEB!I265</f>
        <v>0</v>
      </c>
      <c r="G265" s="33">
        <f t="shared" ref="G265:H265" si="131">SUM(G266:G267)</f>
        <v>840000</v>
      </c>
      <c r="H265" s="33">
        <f t="shared" si="131"/>
        <v>0</v>
      </c>
      <c r="I265" s="59">
        <f t="shared" si="128"/>
        <v>840000</v>
      </c>
      <c r="J265" s="33">
        <f t="shared" si="129"/>
        <v>4200000</v>
      </c>
      <c r="K265" s="55">
        <f t="shared" si="130"/>
        <v>0.16666666666666666</v>
      </c>
      <c r="L265" s="16"/>
    </row>
    <row r="266" spans="1:12" x14ac:dyDescent="0.25">
      <c r="A266" s="31"/>
      <c r="B266" s="32" t="s">
        <v>338</v>
      </c>
      <c r="C266" s="33">
        <v>1440000</v>
      </c>
      <c r="D266" s="33">
        <v>1440000</v>
      </c>
      <c r="E266" s="33">
        <v>1440000</v>
      </c>
      <c r="F266" s="1">
        <f>FEB!I266</f>
        <v>0</v>
      </c>
      <c r="G266" s="33">
        <v>600000</v>
      </c>
      <c r="H266" s="33">
        <v>0</v>
      </c>
      <c r="I266" s="59">
        <f t="shared" si="128"/>
        <v>600000</v>
      </c>
      <c r="J266" s="54">
        <f t="shared" si="129"/>
        <v>840000</v>
      </c>
      <c r="K266" s="55">
        <f t="shared" si="130"/>
        <v>0.41666666666666669</v>
      </c>
    </row>
    <row r="267" spans="1:12" x14ac:dyDescent="0.25">
      <c r="A267" s="31"/>
      <c r="B267" s="32" t="s">
        <v>397</v>
      </c>
      <c r="C267" s="33">
        <v>3600000</v>
      </c>
      <c r="D267" s="33">
        <v>3600000</v>
      </c>
      <c r="E267" s="33">
        <v>3600000</v>
      </c>
      <c r="F267" s="1">
        <f>FEB!I267</f>
        <v>0</v>
      </c>
      <c r="G267" s="33">
        <v>240000</v>
      </c>
      <c r="H267" s="33">
        <v>0</v>
      </c>
      <c r="I267" s="59">
        <f t="shared" si="128"/>
        <v>240000</v>
      </c>
      <c r="J267" s="54">
        <f t="shared" si="129"/>
        <v>3360000</v>
      </c>
      <c r="K267" s="55">
        <f t="shared" si="130"/>
        <v>6.6666666666666666E-2</v>
      </c>
    </row>
    <row r="268" spans="1:12" x14ac:dyDescent="0.25">
      <c r="A268" s="31">
        <v>522151</v>
      </c>
      <c r="B268" s="32" t="s">
        <v>34</v>
      </c>
      <c r="C268" s="33">
        <f>C269</f>
        <v>10200000</v>
      </c>
      <c r="D268" s="33">
        <f>D269</f>
        <v>10200000</v>
      </c>
      <c r="E268" s="33">
        <f>E269</f>
        <v>10200000</v>
      </c>
      <c r="F268" s="1">
        <f>FEB!I268</f>
        <v>0</v>
      </c>
      <c r="G268" s="33">
        <f>G269</f>
        <v>1700000</v>
      </c>
      <c r="H268" s="33">
        <v>0</v>
      </c>
      <c r="I268" s="59">
        <f t="shared" si="128"/>
        <v>1700000</v>
      </c>
      <c r="J268" s="54">
        <f t="shared" si="129"/>
        <v>8500000</v>
      </c>
      <c r="K268" s="55">
        <f t="shared" si="130"/>
        <v>0.16666666666666666</v>
      </c>
    </row>
    <row r="269" spans="1:12" x14ac:dyDescent="0.25">
      <c r="A269" s="31"/>
      <c r="B269" s="32" t="s">
        <v>396</v>
      </c>
      <c r="C269" s="33">
        <v>10200000</v>
      </c>
      <c r="D269" s="33">
        <v>10200000</v>
      </c>
      <c r="E269" s="33">
        <v>10200000</v>
      </c>
      <c r="F269" s="1">
        <f>FEB!I269</f>
        <v>0</v>
      </c>
      <c r="G269" s="33">
        <v>1700000</v>
      </c>
      <c r="H269" s="33">
        <v>0</v>
      </c>
      <c r="I269" s="59">
        <f t="shared" si="128"/>
        <v>1700000</v>
      </c>
      <c r="J269" s="54">
        <f t="shared" si="129"/>
        <v>8500000</v>
      </c>
      <c r="K269" s="55">
        <f t="shared" si="130"/>
        <v>0.16666666666666666</v>
      </c>
    </row>
    <row r="270" spans="1:12" x14ac:dyDescent="0.25">
      <c r="A270" s="31">
        <v>524113</v>
      </c>
      <c r="B270" s="32" t="s">
        <v>38</v>
      </c>
      <c r="C270" s="33">
        <f>C271</f>
        <v>6600000</v>
      </c>
      <c r="D270" s="33">
        <f>D271</f>
        <v>6600000</v>
      </c>
      <c r="E270" s="33">
        <f>E271</f>
        <v>6600000</v>
      </c>
      <c r="F270" s="33">
        <f>FEB!I270</f>
        <v>0</v>
      </c>
      <c r="G270" s="33">
        <f t="shared" ref="G270:H270" si="132">G271</f>
        <v>1100000</v>
      </c>
      <c r="H270" s="33">
        <f t="shared" si="132"/>
        <v>0</v>
      </c>
      <c r="I270" s="59">
        <f t="shared" si="128"/>
        <v>1100000</v>
      </c>
      <c r="J270" s="33">
        <f t="shared" si="129"/>
        <v>5500000</v>
      </c>
      <c r="K270" s="55">
        <f t="shared" si="130"/>
        <v>0.16666666666666666</v>
      </c>
    </row>
    <row r="271" spans="1:12" x14ac:dyDescent="0.25">
      <c r="A271" s="31"/>
      <c r="B271" s="32" t="s">
        <v>505</v>
      </c>
      <c r="C271" s="33">
        <v>6600000</v>
      </c>
      <c r="D271" s="33">
        <v>6600000</v>
      </c>
      <c r="E271" s="33">
        <v>6600000</v>
      </c>
      <c r="F271" s="1">
        <f>FEB!I271</f>
        <v>0</v>
      </c>
      <c r="G271" s="33">
        <v>1100000</v>
      </c>
      <c r="H271" s="33">
        <v>0</v>
      </c>
      <c r="I271" s="59">
        <f t="shared" si="128"/>
        <v>1100000</v>
      </c>
      <c r="J271" s="54">
        <f t="shared" si="129"/>
        <v>5500000</v>
      </c>
      <c r="K271" s="55">
        <f t="shared" si="130"/>
        <v>0.16666666666666666</v>
      </c>
    </row>
    <row r="272" spans="1:12" s="7" customFormat="1" x14ac:dyDescent="0.25">
      <c r="A272" s="31" t="s">
        <v>227</v>
      </c>
      <c r="B272" s="32" t="s">
        <v>40</v>
      </c>
      <c r="C272" s="33">
        <f t="shared" ref="C272:H274" si="133">C273</f>
        <v>1320000</v>
      </c>
      <c r="D272" s="33">
        <f t="shared" si="133"/>
        <v>1320000</v>
      </c>
      <c r="E272" s="33">
        <f t="shared" si="133"/>
        <v>1320000</v>
      </c>
      <c r="F272" s="33">
        <f>FEB!I272</f>
        <v>0</v>
      </c>
      <c r="G272" s="33">
        <f t="shared" si="133"/>
        <v>220000</v>
      </c>
      <c r="H272" s="33">
        <f t="shared" si="133"/>
        <v>0</v>
      </c>
      <c r="I272" s="59">
        <f t="shared" si="128"/>
        <v>220000</v>
      </c>
      <c r="J272" s="54">
        <f t="shared" si="129"/>
        <v>1100000</v>
      </c>
      <c r="K272" s="55">
        <f t="shared" si="130"/>
        <v>0.16666666666666666</v>
      </c>
      <c r="L272" s="16"/>
    </row>
    <row r="273" spans="1:12" x14ac:dyDescent="0.25">
      <c r="A273" s="31" t="s">
        <v>0</v>
      </c>
      <c r="B273" s="32" t="s">
        <v>244</v>
      </c>
      <c r="C273" s="33">
        <f t="shared" si="133"/>
        <v>1320000</v>
      </c>
      <c r="D273" s="33">
        <f t="shared" si="133"/>
        <v>1320000</v>
      </c>
      <c r="E273" s="33">
        <f t="shared" si="133"/>
        <v>1320000</v>
      </c>
      <c r="F273" s="33">
        <f>FEB!I273</f>
        <v>0</v>
      </c>
      <c r="G273" s="33">
        <f t="shared" si="133"/>
        <v>220000</v>
      </c>
      <c r="H273" s="33">
        <f t="shared" si="133"/>
        <v>0</v>
      </c>
      <c r="I273" s="59">
        <f t="shared" si="128"/>
        <v>220000</v>
      </c>
      <c r="J273" s="54">
        <f t="shared" si="129"/>
        <v>1100000</v>
      </c>
      <c r="K273" s="55">
        <f t="shared" si="130"/>
        <v>0.16666666666666666</v>
      </c>
    </row>
    <row r="274" spans="1:12" x14ac:dyDescent="0.25">
      <c r="A274" s="31">
        <v>521211</v>
      </c>
      <c r="B274" s="32" t="s">
        <v>1</v>
      </c>
      <c r="C274" s="33">
        <f t="shared" si="133"/>
        <v>1320000</v>
      </c>
      <c r="D274" s="33">
        <f t="shared" si="133"/>
        <v>1320000</v>
      </c>
      <c r="E274" s="33">
        <f t="shared" si="133"/>
        <v>1320000</v>
      </c>
      <c r="F274" s="33">
        <f>FEB!I274</f>
        <v>0</v>
      </c>
      <c r="G274" s="33">
        <f t="shared" si="133"/>
        <v>220000</v>
      </c>
      <c r="H274" s="33">
        <f t="shared" si="133"/>
        <v>0</v>
      </c>
      <c r="I274" s="59">
        <f t="shared" si="128"/>
        <v>220000</v>
      </c>
      <c r="J274" s="54">
        <f t="shared" si="129"/>
        <v>1100000</v>
      </c>
      <c r="K274" s="55">
        <f t="shared" si="130"/>
        <v>0.16666666666666666</v>
      </c>
    </row>
    <row r="275" spans="1:12" s="7" customFormat="1" x14ac:dyDescent="0.25">
      <c r="A275" s="31"/>
      <c r="B275" s="32" t="s">
        <v>336</v>
      </c>
      <c r="C275" s="33">
        <v>1320000</v>
      </c>
      <c r="D275" s="33">
        <v>1320000</v>
      </c>
      <c r="E275" s="33">
        <v>1320000</v>
      </c>
      <c r="F275" s="1">
        <f>FEB!I275</f>
        <v>0</v>
      </c>
      <c r="G275" s="33">
        <v>220000</v>
      </c>
      <c r="H275" s="33">
        <v>0</v>
      </c>
      <c r="I275" s="59">
        <f t="shared" si="128"/>
        <v>220000</v>
      </c>
      <c r="J275" s="54">
        <f t="shared" si="129"/>
        <v>1100000</v>
      </c>
      <c r="K275" s="55">
        <f t="shared" si="130"/>
        <v>0.16666666666666666</v>
      </c>
      <c r="L275" s="16"/>
    </row>
    <row r="276" spans="1:12" s="7" customFormat="1" x14ac:dyDescent="0.25">
      <c r="A276" s="31" t="s">
        <v>189</v>
      </c>
      <c r="B276" s="32" t="s">
        <v>41</v>
      </c>
      <c r="C276" s="33">
        <f>C277+C282+C286</f>
        <v>4875000</v>
      </c>
      <c r="D276" s="33">
        <f>D277+D282+D286</f>
        <v>4875000</v>
      </c>
      <c r="E276" s="33">
        <f>E277+E282+E286</f>
        <v>4875000</v>
      </c>
      <c r="F276" s="33">
        <f>FEB!I276</f>
        <v>0</v>
      </c>
      <c r="G276" s="33">
        <f t="shared" ref="G276:H276" si="134">G277+G282+G286</f>
        <v>390000</v>
      </c>
      <c r="H276" s="33">
        <f t="shared" si="134"/>
        <v>0</v>
      </c>
      <c r="I276" s="59">
        <f t="shared" si="128"/>
        <v>390000</v>
      </c>
      <c r="J276" s="33">
        <f t="shared" si="129"/>
        <v>4485000</v>
      </c>
      <c r="K276" s="55">
        <f t="shared" si="130"/>
        <v>0.08</v>
      </c>
      <c r="L276" s="16"/>
    </row>
    <row r="277" spans="1:12" x14ac:dyDescent="0.25">
      <c r="A277" s="31" t="s">
        <v>216</v>
      </c>
      <c r="B277" s="32" t="s">
        <v>42</v>
      </c>
      <c r="C277" s="33">
        <f t="shared" ref="C277:H278" si="135">C278</f>
        <v>2750000</v>
      </c>
      <c r="D277" s="33">
        <f t="shared" si="135"/>
        <v>2750000</v>
      </c>
      <c r="E277" s="33">
        <f t="shared" si="135"/>
        <v>2750000</v>
      </c>
      <c r="F277" s="33">
        <f>FEB!I277</f>
        <v>0</v>
      </c>
      <c r="G277" s="33">
        <f t="shared" si="135"/>
        <v>220000</v>
      </c>
      <c r="H277" s="33">
        <f t="shared" si="135"/>
        <v>0</v>
      </c>
      <c r="I277" s="59">
        <f t="shared" si="128"/>
        <v>220000</v>
      </c>
      <c r="J277" s="33">
        <f t="shared" si="129"/>
        <v>2530000</v>
      </c>
      <c r="K277" s="55">
        <f t="shared" si="130"/>
        <v>0.08</v>
      </c>
    </row>
    <row r="278" spans="1:12" x14ac:dyDescent="0.25">
      <c r="A278" s="31" t="s">
        <v>0</v>
      </c>
      <c r="B278" s="32" t="s">
        <v>245</v>
      </c>
      <c r="C278" s="33">
        <f t="shared" si="135"/>
        <v>2750000</v>
      </c>
      <c r="D278" s="33">
        <f t="shared" si="135"/>
        <v>2750000</v>
      </c>
      <c r="E278" s="33">
        <f t="shared" si="135"/>
        <v>2750000</v>
      </c>
      <c r="F278" s="33">
        <f>FEB!I278</f>
        <v>0</v>
      </c>
      <c r="G278" s="33">
        <f t="shared" si="135"/>
        <v>220000</v>
      </c>
      <c r="H278" s="33">
        <f t="shared" si="135"/>
        <v>0</v>
      </c>
      <c r="I278" s="59">
        <f t="shared" si="128"/>
        <v>220000</v>
      </c>
      <c r="J278" s="33">
        <f t="shared" si="129"/>
        <v>2530000</v>
      </c>
      <c r="K278" s="55">
        <f t="shared" si="130"/>
        <v>0.08</v>
      </c>
    </row>
    <row r="279" spans="1:12" x14ac:dyDescent="0.25">
      <c r="A279" s="31">
        <v>521211</v>
      </c>
      <c r="B279" s="32" t="s">
        <v>1</v>
      </c>
      <c r="C279" s="33">
        <f>SUM(C280:C281)</f>
        <v>2750000</v>
      </c>
      <c r="D279" s="33">
        <f>SUM(D280:D281)</f>
        <v>2750000</v>
      </c>
      <c r="E279" s="33">
        <f>SUM(E280:E281)</f>
        <v>2750000</v>
      </c>
      <c r="F279" s="33">
        <f>FEB!I279</f>
        <v>0</v>
      </c>
      <c r="G279" s="33">
        <f t="shared" ref="G279:H279" si="136">SUM(G280:G281)</f>
        <v>220000</v>
      </c>
      <c r="H279" s="33">
        <f t="shared" si="136"/>
        <v>0</v>
      </c>
      <c r="I279" s="59">
        <f t="shared" si="128"/>
        <v>220000</v>
      </c>
      <c r="J279" s="33">
        <f t="shared" si="129"/>
        <v>2530000</v>
      </c>
      <c r="K279" s="55">
        <f t="shared" si="130"/>
        <v>0.08</v>
      </c>
    </row>
    <row r="280" spans="1:12" x14ac:dyDescent="0.25">
      <c r="A280" s="31"/>
      <c r="B280" s="32" t="s">
        <v>476</v>
      </c>
      <c r="C280" s="33">
        <v>1875000</v>
      </c>
      <c r="D280" s="33">
        <v>1875000</v>
      </c>
      <c r="E280" s="33">
        <v>1875000</v>
      </c>
      <c r="F280" s="1">
        <f>FEB!I280</f>
        <v>0</v>
      </c>
      <c r="G280" s="33">
        <v>150000</v>
      </c>
      <c r="H280" s="33">
        <v>0</v>
      </c>
      <c r="I280" s="59">
        <f t="shared" si="128"/>
        <v>150000</v>
      </c>
      <c r="J280" s="54">
        <f t="shared" si="129"/>
        <v>1725000</v>
      </c>
      <c r="K280" s="55">
        <f t="shared" si="130"/>
        <v>0.08</v>
      </c>
    </row>
    <row r="281" spans="1:12" x14ac:dyDescent="0.25">
      <c r="A281" s="31"/>
      <c r="B281" s="32" t="s">
        <v>281</v>
      </c>
      <c r="C281" s="33">
        <v>875000</v>
      </c>
      <c r="D281" s="33">
        <v>875000</v>
      </c>
      <c r="E281" s="33">
        <v>875000</v>
      </c>
      <c r="F281" s="1">
        <f>FEB!I281</f>
        <v>0</v>
      </c>
      <c r="G281" s="33">
        <v>70000</v>
      </c>
      <c r="H281" s="33">
        <v>0</v>
      </c>
      <c r="I281" s="59">
        <f t="shared" si="128"/>
        <v>70000</v>
      </c>
      <c r="J281" s="54">
        <f t="shared" si="129"/>
        <v>805000</v>
      </c>
      <c r="K281" s="55">
        <f t="shared" si="130"/>
        <v>0.08</v>
      </c>
    </row>
    <row r="282" spans="1:12" x14ac:dyDescent="0.25">
      <c r="A282" s="31" t="s">
        <v>217</v>
      </c>
      <c r="B282" s="32" t="s">
        <v>43</v>
      </c>
      <c r="C282" s="33">
        <f t="shared" ref="C282:H284" si="137">C283</f>
        <v>1500000</v>
      </c>
      <c r="D282" s="33">
        <f t="shared" si="137"/>
        <v>1500000</v>
      </c>
      <c r="E282" s="33">
        <f t="shared" si="137"/>
        <v>1500000</v>
      </c>
      <c r="F282" s="33">
        <f>FEB!I282</f>
        <v>0</v>
      </c>
      <c r="G282" s="33">
        <f t="shared" si="137"/>
        <v>120000</v>
      </c>
      <c r="H282" s="33">
        <f t="shared" si="137"/>
        <v>0</v>
      </c>
      <c r="I282" s="59">
        <f t="shared" si="128"/>
        <v>120000</v>
      </c>
      <c r="J282" s="33">
        <f t="shared" si="129"/>
        <v>1380000</v>
      </c>
      <c r="K282" s="55">
        <f t="shared" si="130"/>
        <v>0.08</v>
      </c>
    </row>
    <row r="283" spans="1:12" x14ac:dyDescent="0.25">
      <c r="A283" s="31" t="s">
        <v>0</v>
      </c>
      <c r="B283" s="32" t="s">
        <v>244</v>
      </c>
      <c r="C283" s="33">
        <f t="shared" si="137"/>
        <v>1500000</v>
      </c>
      <c r="D283" s="33">
        <f t="shared" si="137"/>
        <v>1500000</v>
      </c>
      <c r="E283" s="33">
        <f t="shared" si="137"/>
        <v>1500000</v>
      </c>
      <c r="F283" s="33">
        <f>FEB!I283</f>
        <v>0</v>
      </c>
      <c r="G283" s="33">
        <f t="shared" si="137"/>
        <v>120000</v>
      </c>
      <c r="H283" s="33">
        <f t="shared" si="137"/>
        <v>0</v>
      </c>
      <c r="I283" s="59">
        <f t="shared" si="128"/>
        <v>120000</v>
      </c>
      <c r="J283" s="33">
        <f t="shared" si="129"/>
        <v>1380000</v>
      </c>
      <c r="K283" s="55">
        <f t="shared" si="130"/>
        <v>0.08</v>
      </c>
    </row>
    <row r="284" spans="1:12" s="7" customFormat="1" x14ac:dyDescent="0.25">
      <c r="A284" s="31">
        <v>521211</v>
      </c>
      <c r="B284" s="32" t="s">
        <v>1</v>
      </c>
      <c r="C284" s="33">
        <f t="shared" si="137"/>
        <v>1500000</v>
      </c>
      <c r="D284" s="33">
        <f t="shared" si="137"/>
        <v>1500000</v>
      </c>
      <c r="E284" s="33">
        <f t="shared" si="137"/>
        <v>1500000</v>
      </c>
      <c r="F284" s="33">
        <f>FEB!I284</f>
        <v>0</v>
      </c>
      <c r="G284" s="33">
        <f t="shared" si="137"/>
        <v>120000</v>
      </c>
      <c r="H284" s="33">
        <f t="shared" si="137"/>
        <v>0</v>
      </c>
      <c r="I284" s="59">
        <f t="shared" si="128"/>
        <v>120000</v>
      </c>
      <c r="J284" s="33">
        <f t="shared" si="129"/>
        <v>1380000</v>
      </c>
      <c r="K284" s="55">
        <f t="shared" si="130"/>
        <v>0.08</v>
      </c>
      <c r="L284" s="16"/>
    </row>
    <row r="285" spans="1:12" x14ac:dyDescent="0.25">
      <c r="A285" s="31"/>
      <c r="B285" s="32" t="s">
        <v>460</v>
      </c>
      <c r="C285" s="33">
        <v>1500000</v>
      </c>
      <c r="D285" s="33">
        <v>1500000</v>
      </c>
      <c r="E285" s="33">
        <v>1500000</v>
      </c>
      <c r="F285" s="1">
        <f>FEB!I285</f>
        <v>0</v>
      </c>
      <c r="G285" s="33">
        <v>120000</v>
      </c>
      <c r="H285" s="33">
        <v>0</v>
      </c>
      <c r="I285" s="59">
        <f t="shared" si="128"/>
        <v>120000</v>
      </c>
      <c r="J285" s="54">
        <f t="shared" si="129"/>
        <v>1380000</v>
      </c>
      <c r="K285" s="55">
        <f t="shared" si="130"/>
        <v>0.08</v>
      </c>
    </row>
    <row r="286" spans="1:12" x14ac:dyDescent="0.25">
      <c r="A286" s="31" t="s">
        <v>227</v>
      </c>
      <c r="B286" s="32" t="s">
        <v>44</v>
      </c>
      <c r="C286" s="33">
        <f t="shared" ref="C286:H288" si="138">C287</f>
        <v>625000</v>
      </c>
      <c r="D286" s="33">
        <f t="shared" si="138"/>
        <v>625000</v>
      </c>
      <c r="E286" s="33">
        <f t="shared" si="138"/>
        <v>625000</v>
      </c>
      <c r="F286" s="33">
        <f>FEB!I286</f>
        <v>0</v>
      </c>
      <c r="G286" s="33">
        <f t="shared" si="138"/>
        <v>50000</v>
      </c>
      <c r="H286" s="33">
        <f t="shared" si="138"/>
        <v>0</v>
      </c>
      <c r="I286" s="59">
        <f t="shared" si="128"/>
        <v>50000</v>
      </c>
      <c r="J286" s="33">
        <f t="shared" si="129"/>
        <v>575000</v>
      </c>
      <c r="K286" s="55">
        <f t="shared" si="130"/>
        <v>0.08</v>
      </c>
    </row>
    <row r="287" spans="1:12" x14ac:dyDescent="0.25">
      <c r="A287" s="31" t="s">
        <v>0</v>
      </c>
      <c r="B287" s="32" t="s">
        <v>244</v>
      </c>
      <c r="C287" s="33">
        <f t="shared" si="138"/>
        <v>625000</v>
      </c>
      <c r="D287" s="33">
        <f t="shared" si="138"/>
        <v>625000</v>
      </c>
      <c r="E287" s="33">
        <f t="shared" si="138"/>
        <v>625000</v>
      </c>
      <c r="F287" s="33">
        <f>FEB!I287</f>
        <v>0</v>
      </c>
      <c r="G287" s="33">
        <f t="shared" si="138"/>
        <v>50000</v>
      </c>
      <c r="H287" s="33">
        <f t="shared" si="138"/>
        <v>0</v>
      </c>
      <c r="I287" s="59">
        <f t="shared" si="128"/>
        <v>50000</v>
      </c>
      <c r="J287" s="33">
        <f t="shared" si="129"/>
        <v>575000</v>
      </c>
      <c r="K287" s="55">
        <f t="shared" si="130"/>
        <v>0.08</v>
      </c>
    </row>
    <row r="288" spans="1:12" s="7" customFormat="1" x14ac:dyDescent="0.25">
      <c r="A288" s="31">
        <v>521211</v>
      </c>
      <c r="B288" s="32" t="s">
        <v>1</v>
      </c>
      <c r="C288" s="33">
        <f t="shared" si="138"/>
        <v>625000</v>
      </c>
      <c r="D288" s="33">
        <f t="shared" si="138"/>
        <v>625000</v>
      </c>
      <c r="E288" s="33">
        <f t="shared" si="138"/>
        <v>625000</v>
      </c>
      <c r="F288" s="33">
        <f>FEB!I288</f>
        <v>0</v>
      </c>
      <c r="G288" s="33">
        <f t="shared" si="138"/>
        <v>50000</v>
      </c>
      <c r="H288" s="33">
        <f t="shared" si="138"/>
        <v>0</v>
      </c>
      <c r="I288" s="59">
        <f t="shared" si="128"/>
        <v>50000</v>
      </c>
      <c r="J288" s="33">
        <f t="shared" si="129"/>
        <v>575000</v>
      </c>
      <c r="K288" s="55">
        <f t="shared" si="130"/>
        <v>0.08</v>
      </c>
      <c r="L288" s="16"/>
    </row>
    <row r="289" spans="1:12" x14ac:dyDescent="0.25">
      <c r="A289" s="31"/>
      <c r="B289" s="32" t="s">
        <v>336</v>
      </c>
      <c r="C289" s="33">
        <v>625000</v>
      </c>
      <c r="D289" s="33">
        <v>625000</v>
      </c>
      <c r="E289" s="33">
        <v>625000</v>
      </c>
      <c r="F289" s="1">
        <f>FEB!I289</f>
        <v>0</v>
      </c>
      <c r="G289" s="33">
        <v>50000</v>
      </c>
      <c r="H289" s="33">
        <v>0</v>
      </c>
      <c r="I289" s="59">
        <f t="shared" si="128"/>
        <v>50000</v>
      </c>
      <c r="J289" s="54">
        <f t="shared" si="129"/>
        <v>575000</v>
      </c>
      <c r="K289" s="55">
        <f t="shared" si="130"/>
        <v>0.08</v>
      </c>
    </row>
    <row r="290" spans="1:12" s="7" customFormat="1" x14ac:dyDescent="0.25">
      <c r="A290" s="31" t="s">
        <v>188</v>
      </c>
      <c r="B290" s="32" t="s">
        <v>45</v>
      </c>
      <c r="C290" s="33">
        <f>C291+C296+C300</f>
        <v>42096000</v>
      </c>
      <c r="D290" s="33">
        <f>D291+D296+D300</f>
        <v>42096000</v>
      </c>
      <c r="E290" s="33">
        <f>E291+E296+E300</f>
        <v>42096000</v>
      </c>
      <c r="F290" s="33">
        <f>FEB!I290</f>
        <v>0</v>
      </c>
      <c r="G290" s="33">
        <f t="shared" ref="G290:H290" si="139">G291+G296+G300</f>
        <v>7016000</v>
      </c>
      <c r="H290" s="33">
        <f t="shared" si="139"/>
        <v>0</v>
      </c>
      <c r="I290" s="59">
        <f t="shared" si="128"/>
        <v>7016000</v>
      </c>
      <c r="J290" s="33">
        <f t="shared" si="129"/>
        <v>35080000</v>
      </c>
      <c r="K290" s="55">
        <f t="shared" si="130"/>
        <v>0.16666666666666666</v>
      </c>
      <c r="L290" s="16"/>
    </row>
    <row r="291" spans="1:12" s="7" customFormat="1" x14ac:dyDescent="0.25">
      <c r="A291" s="31" t="s">
        <v>216</v>
      </c>
      <c r="B291" s="32" t="s">
        <v>46</v>
      </c>
      <c r="C291" s="33">
        <f t="shared" ref="C291:H292" si="140">C292</f>
        <v>13296000</v>
      </c>
      <c r="D291" s="33">
        <f t="shared" si="140"/>
        <v>13296000</v>
      </c>
      <c r="E291" s="33">
        <f t="shared" si="140"/>
        <v>13296000</v>
      </c>
      <c r="F291" s="33">
        <f>FEB!I291</f>
        <v>0</v>
      </c>
      <c r="G291" s="33">
        <f t="shared" si="140"/>
        <v>2216000</v>
      </c>
      <c r="H291" s="33">
        <f t="shared" si="140"/>
        <v>0</v>
      </c>
      <c r="I291" s="59">
        <f t="shared" si="128"/>
        <v>2216000</v>
      </c>
      <c r="J291" s="33">
        <f t="shared" si="129"/>
        <v>11080000</v>
      </c>
      <c r="K291" s="55">
        <f t="shared" si="130"/>
        <v>0.16666666666666666</v>
      </c>
      <c r="L291" s="16"/>
    </row>
    <row r="292" spans="1:12" s="7" customFormat="1" x14ac:dyDescent="0.25">
      <c r="A292" s="31" t="s">
        <v>0</v>
      </c>
      <c r="B292" s="32" t="s">
        <v>246</v>
      </c>
      <c r="C292" s="33">
        <f t="shared" si="140"/>
        <v>13296000</v>
      </c>
      <c r="D292" s="33">
        <f t="shared" si="140"/>
        <v>13296000</v>
      </c>
      <c r="E292" s="33">
        <f t="shared" si="140"/>
        <v>13296000</v>
      </c>
      <c r="F292" s="33">
        <f>FEB!I292</f>
        <v>0</v>
      </c>
      <c r="G292" s="33">
        <f t="shared" si="140"/>
        <v>2216000</v>
      </c>
      <c r="H292" s="33">
        <f t="shared" si="140"/>
        <v>0</v>
      </c>
      <c r="I292" s="59">
        <f t="shared" si="128"/>
        <v>2216000</v>
      </c>
      <c r="J292" s="33">
        <f t="shared" si="129"/>
        <v>11080000</v>
      </c>
      <c r="K292" s="55">
        <f t="shared" si="130"/>
        <v>0.16666666666666666</v>
      </c>
      <c r="L292" s="16"/>
    </row>
    <row r="293" spans="1:12" x14ac:dyDescent="0.25">
      <c r="A293" s="31">
        <v>521211</v>
      </c>
      <c r="B293" s="32" t="s">
        <v>1</v>
      </c>
      <c r="C293" s="33">
        <f>SUM(C294:C295)</f>
        <v>13296000</v>
      </c>
      <c r="D293" s="33">
        <f>SUM(D294:D295)</f>
        <v>13296000</v>
      </c>
      <c r="E293" s="33">
        <f>SUM(E294:E295)</f>
        <v>13296000</v>
      </c>
      <c r="F293" s="33">
        <f>FEB!I293</f>
        <v>0</v>
      </c>
      <c r="G293" s="33">
        <f t="shared" ref="G293:H293" si="141">SUM(G294:G295)</f>
        <v>2216000</v>
      </c>
      <c r="H293" s="33">
        <f t="shared" si="141"/>
        <v>0</v>
      </c>
      <c r="I293" s="59">
        <f t="shared" si="128"/>
        <v>2216000</v>
      </c>
      <c r="J293" s="33">
        <f t="shared" si="129"/>
        <v>11080000</v>
      </c>
      <c r="K293" s="55">
        <f t="shared" si="130"/>
        <v>0.16666666666666666</v>
      </c>
    </row>
    <row r="294" spans="1:12" x14ac:dyDescent="0.25">
      <c r="A294" s="31"/>
      <c r="B294" s="32" t="s">
        <v>281</v>
      </c>
      <c r="C294" s="33">
        <v>5376000</v>
      </c>
      <c r="D294" s="33">
        <v>5376000</v>
      </c>
      <c r="E294" s="33">
        <v>5376000</v>
      </c>
      <c r="F294" s="1">
        <f>FEB!I294</f>
        <v>0</v>
      </c>
      <c r="G294" s="33">
        <f>2*448000</f>
        <v>896000</v>
      </c>
      <c r="H294" s="33">
        <v>0</v>
      </c>
      <c r="I294" s="59">
        <f t="shared" si="128"/>
        <v>896000</v>
      </c>
      <c r="J294" s="54">
        <f t="shared" si="129"/>
        <v>4480000</v>
      </c>
      <c r="K294" s="55">
        <f t="shared" si="130"/>
        <v>0.16666666666666666</v>
      </c>
      <c r="L294" s="5"/>
    </row>
    <row r="295" spans="1:12" s="7" customFormat="1" x14ac:dyDescent="0.25">
      <c r="A295" s="31"/>
      <c r="B295" s="32" t="s">
        <v>510</v>
      </c>
      <c r="C295" s="33">
        <v>7920000</v>
      </c>
      <c r="D295" s="33">
        <v>7920000</v>
      </c>
      <c r="E295" s="33">
        <v>7920000</v>
      </c>
      <c r="F295" s="1">
        <f>FEB!I295</f>
        <v>0</v>
      </c>
      <c r="G295" s="33">
        <f>2*660000</f>
        <v>1320000</v>
      </c>
      <c r="H295" s="33">
        <v>0</v>
      </c>
      <c r="I295" s="59">
        <f t="shared" si="128"/>
        <v>1320000</v>
      </c>
      <c r="J295" s="54">
        <f t="shared" si="129"/>
        <v>6600000</v>
      </c>
      <c r="K295" s="55">
        <f t="shared" si="130"/>
        <v>0.16666666666666666</v>
      </c>
      <c r="L295" s="5"/>
    </row>
    <row r="296" spans="1:12" x14ac:dyDescent="0.25">
      <c r="A296" s="31" t="s">
        <v>217</v>
      </c>
      <c r="B296" s="32" t="s">
        <v>47</v>
      </c>
      <c r="C296" s="33">
        <f t="shared" ref="C296:H298" si="142">C297</f>
        <v>26400000</v>
      </c>
      <c r="D296" s="33">
        <f t="shared" si="142"/>
        <v>26400000</v>
      </c>
      <c r="E296" s="33">
        <f t="shared" si="142"/>
        <v>26400000</v>
      </c>
      <c r="F296" s="33">
        <f>FEB!I296</f>
        <v>0</v>
      </c>
      <c r="G296" s="33">
        <f t="shared" si="142"/>
        <v>4400000</v>
      </c>
      <c r="H296" s="33">
        <f t="shared" si="142"/>
        <v>0</v>
      </c>
      <c r="I296" s="59">
        <f t="shared" si="128"/>
        <v>4400000</v>
      </c>
      <c r="J296" s="33">
        <f t="shared" si="129"/>
        <v>22000000</v>
      </c>
      <c r="K296" s="55">
        <f t="shared" si="130"/>
        <v>0.16666666666666666</v>
      </c>
    </row>
    <row r="297" spans="1:12" x14ac:dyDescent="0.25">
      <c r="A297" s="31" t="s">
        <v>0</v>
      </c>
      <c r="B297" s="32" t="s">
        <v>244</v>
      </c>
      <c r="C297" s="33">
        <f t="shared" si="142"/>
        <v>26400000</v>
      </c>
      <c r="D297" s="33">
        <f t="shared" si="142"/>
        <v>26400000</v>
      </c>
      <c r="E297" s="33">
        <f t="shared" si="142"/>
        <v>26400000</v>
      </c>
      <c r="F297" s="33">
        <f>FEB!I297</f>
        <v>0</v>
      </c>
      <c r="G297" s="33">
        <f t="shared" si="142"/>
        <v>4400000</v>
      </c>
      <c r="H297" s="33">
        <f t="shared" si="142"/>
        <v>0</v>
      </c>
      <c r="I297" s="59">
        <f t="shared" si="128"/>
        <v>4400000</v>
      </c>
      <c r="J297" s="33">
        <f t="shared" si="129"/>
        <v>22000000</v>
      </c>
      <c r="K297" s="55">
        <f t="shared" si="130"/>
        <v>0.16666666666666666</v>
      </c>
      <c r="L297" s="5"/>
    </row>
    <row r="298" spans="1:12" s="7" customFormat="1" x14ac:dyDescent="0.25">
      <c r="A298" s="31">
        <v>524113</v>
      </c>
      <c r="B298" s="32" t="s">
        <v>38</v>
      </c>
      <c r="C298" s="33">
        <f t="shared" si="142"/>
        <v>26400000</v>
      </c>
      <c r="D298" s="33">
        <f t="shared" si="142"/>
        <v>26400000</v>
      </c>
      <c r="E298" s="33">
        <f t="shared" si="142"/>
        <v>26400000</v>
      </c>
      <c r="F298" s="33">
        <f>FEB!I298</f>
        <v>0</v>
      </c>
      <c r="G298" s="33">
        <f t="shared" si="142"/>
        <v>4400000</v>
      </c>
      <c r="H298" s="33">
        <f t="shared" si="142"/>
        <v>0</v>
      </c>
      <c r="I298" s="59">
        <f t="shared" si="128"/>
        <v>4400000</v>
      </c>
      <c r="J298" s="33">
        <f t="shared" si="129"/>
        <v>22000000</v>
      </c>
      <c r="K298" s="55">
        <f t="shared" si="130"/>
        <v>0.16666666666666666</v>
      </c>
      <c r="L298" s="5"/>
    </row>
    <row r="299" spans="1:12" x14ac:dyDescent="0.25">
      <c r="A299" s="31"/>
      <c r="B299" s="32" t="s">
        <v>477</v>
      </c>
      <c r="C299" s="33">
        <v>26400000</v>
      </c>
      <c r="D299" s="33">
        <v>26400000</v>
      </c>
      <c r="E299" s="33">
        <v>26400000</v>
      </c>
      <c r="F299" s="1">
        <f>FEB!I299</f>
        <v>0</v>
      </c>
      <c r="G299" s="33">
        <f>2*2200000</f>
        <v>4400000</v>
      </c>
      <c r="H299" s="33">
        <v>0</v>
      </c>
      <c r="I299" s="59">
        <f t="shared" si="128"/>
        <v>4400000</v>
      </c>
      <c r="J299" s="54">
        <f t="shared" si="129"/>
        <v>22000000</v>
      </c>
      <c r="K299" s="55">
        <f t="shared" si="130"/>
        <v>0.16666666666666666</v>
      </c>
      <c r="L299" s="5"/>
    </row>
    <row r="300" spans="1:12" s="7" customFormat="1" x14ac:dyDescent="0.25">
      <c r="A300" s="31" t="s">
        <v>227</v>
      </c>
      <c r="B300" s="32" t="s">
        <v>48</v>
      </c>
      <c r="C300" s="33">
        <f t="shared" ref="C300:H302" si="143">C301</f>
        <v>2400000</v>
      </c>
      <c r="D300" s="33">
        <f t="shared" si="143"/>
        <v>2400000</v>
      </c>
      <c r="E300" s="33">
        <f t="shared" si="143"/>
        <v>2400000</v>
      </c>
      <c r="F300" s="33">
        <f>FEB!I300</f>
        <v>0</v>
      </c>
      <c r="G300" s="33">
        <f t="shared" si="143"/>
        <v>400000</v>
      </c>
      <c r="H300" s="33">
        <f t="shared" si="143"/>
        <v>0</v>
      </c>
      <c r="I300" s="59">
        <f t="shared" si="128"/>
        <v>400000</v>
      </c>
      <c r="J300" s="33">
        <f t="shared" si="129"/>
        <v>2000000</v>
      </c>
      <c r="K300" s="55">
        <f t="shared" si="130"/>
        <v>0.16666666666666666</v>
      </c>
      <c r="L300" s="16"/>
    </row>
    <row r="301" spans="1:12" s="7" customFormat="1" x14ac:dyDescent="0.25">
      <c r="A301" s="31" t="s">
        <v>0</v>
      </c>
      <c r="B301" s="32" t="s">
        <v>244</v>
      </c>
      <c r="C301" s="33">
        <f t="shared" si="143"/>
        <v>2400000</v>
      </c>
      <c r="D301" s="33">
        <f t="shared" si="143"/>
        <v>2400000</v>
      </c>
      <c r="E301" s="33">
        <f t="shared" si="143"/>
        <v>2400000</v>
      </c>
      <c r="F301" s="33">
        <f>FEB!I301</f>
        <v>0</v>
      </c>
      <c r="G301" s="33">
        <f t="shared" si="143"/>
        <v>400000</v>
      </c>
      <c r="H301" s="33">
        <f t="shared" si="143"/>
        <v>0</v>
      </c>
      <c r="I301" s="59">
        <f t="shared" si="128"/>
        <v>400000</v>
      </c>
      <c r="J301" s="33">
        <f t="shared" si="129"/>
        <v>2000000</v>
      </c>
      <c r="K301" s="55">
        <f t="shared" si="130"/>
        <v>0.16666666666666666</v>
      </c>
      <c r="L301" s="5"/>
    </row>
    <row r="302" spans="1:12" s="7" customFormat="1" x14ac:dyDescent="0.25">
      <c r="A302" s="31">
        <v>521211</v>
      </c>
      <c r="B302" s="32" t="s">
        <v>1</v>
      </c>
      <c r="C302" s="33">
        <f t="shared" si="143"/>
        <v>2400000</v>
      </c>
      <c r="D302" s="33">
        <f t="shared" si="143"/>
        <v>2400000</v>
      </c>
      <c r="E302" s="33">
        <f t="shared" si="143"/>
        <v>2400000</v>
      </c>
      <c r="F302" s="33">
        <f>FEB!I302</f>
        <v>0</v>
      </c>
      <c r="G302" s="33">
        <f t="shared" si="143"/>
        <v>400000</v>
      </c>
      <c r="H302" s="33">
        <f t="shared" si="143"/>
        <v>0</v>
      </c>
      <c r="I302" s="59">
        <f t="shared" si="128"/>
        <v>400000</v>
      </c>
      <c r="J302" s="33">
        <f t="shared" si="129"/>
        <v>2000000</v>
      </c>
      <c r="K302" s="55">
        <f t="shared" si="130"/>
        <v>0.16666666666666666</v>
      </c>
      <c r="L302" s="5"/>
    </row>
    <row r="303" spans="1:12" x14ac:dyDescent="0.25">
      <c r="A303" s="31"/>
      <c r="B303" s="32" t="s">
        <v>336</v>
      </c>
      <c r="C303" s="33">
        <v>2400000</v>
      </c>
      <c r="D303" s="33">
        <v>2400000</v>
      </c>
      <c r="E303" s="33">
        <v>2400000</v>
      </c>
      <c r="F303" s="1">
        <f>FEB!I303</f>
        <v>0</v>
      </c>
      <c r="G303" s="33">
        <f>2*200000</f>
        <v>400000</v>
      </c>
      <c r="H303" s="33">
        <v>0</v>
      </c>
      <c r="I303" s="59">
        <f t="shared" si="128"/>
        <v>400000</v>
      </c>
      <c r="J303" s="54">
        <f t="shared" si="129"/>
        <v>2000000</v>
      </c>
      <c r="K303" s="55">
        <f t="shared" si="130"/>
        <v>0.16666666666666666</v>
      </c>
      <c r="L303" s="5"/>
    </row>
    <row r="304" spans="1:12" s="7" customFormat="1" x14ac:dyDescent="0.25">
      <c r="A304" s="31" t="s">
        <v>187</v>
      </c>
      <c r="B304" s="32" t="s">
        <v>49</v>
      </c>
      <c r="C304" s="33">
        <f>C305+C310+C316</f>
        <v>9408000</v>
      </c>
      <c r="D304" s="33">
        <f>D305+D310+D316</f>
        <v>9408000</v>
      </c>
      <c r="E304" s="33">
        <f>E305+E310+E316</f>
        <v>9408000</v>
      </c>
      <c r="F304" s="33">
        <f>FEB!I304</f>
        <v>0</v>
      </c>
      <c r="G304" s="33">
        <f t="shared" ref="G304:H304" si="144">G305+G310+G316</f>
        <v>1344000</v>
      </c>
      <c r="H304" s="33">
        <f t="shared" si="144"/>
        <v>0</v>
      </c>
      <c r="I304" s="59">
        <f t="shared" si="128"/>
        <v>1344000</v>
      </c>
      <c r="J304" s="33">
        <f t="shared" si="129"/>
        <v>8064000</v>
      </c>
      <c r="K304" s="55">
        <f t="shared" si="130"/>
        <v>0.14285714285714285</v>
      </c>
      <c r="L304" s="5"/>
    </row>
    <row r="305" spans="1:12" x14ac:dyDescent="0.25">
      <c r="A305" s="31" t="s">
        <v>216</v>
      </c>
      <c r="B305" s="32" t="s">
        <v>50</v>
      </c>
      <c r="C305" s="33">
        <f t="shared" ref="C305:H306" si="145">C306</f>
        <v>1988000</v>
      </c>
      <c r="D305" s="33">
        <f t="shared" si="145"/>
        <v>1988000</v>
      </c>
      <c r="E305" s="33">
        <f t="shared" si="145"/>
        <v>1988000</v>
      </c>
      <c r="F305" s="33">
        <f>FEB!I305</f>
        <v>0</v>
      </c>
      <c r="G305" s="33">
        <f t="shared" si="145"/>
        <v>284000</v>
      </c>
      <c r="H305" s="33">
        <f t="shared" si="145"/>
        <v>0</v>
      </c>
      <c r="I305" s="59">
        <f t="shared" si="128"/>
        <v>284000</v>
      </c>
      <c r="J305" s="33">
        <f t="shared" si="129"/>
        <v>1704000</v>
      </c>
      <c r="K305" s="55">
        <f t="shared" si="130"/>
        <v>0.14285714285714285</v>
      </c>
      <c r="L305" s="5"/>
    </row>
    <row r="306" spans="1:12" x14ac:dyDescent="0.25">
      <c r="A306" s="31" t="s">
        <v>0</v>
      </c>
      <c r="B306" s="32" t="s">
        <v>31</v>
      </c>
      <c r="C306" s="33">
        <f t="shared" si="145"/>
        <v>1988000</v>
      </c>
      <c r="D306" s="33">
        <f t="shared" si="145"/>
        <v>1988000</v>
      </c>
      <c r="E306" s="33">
        <f t="shared" si="145"/>
        <v>1988000</v>
      </c>
      <c r="F306" s="33">
        <f>FEB!I306</f>
        <v>0</v>
      </c>
      <c r="G306" s="33">
        <f t="shared" si="145"/>
        <v>284000</v>
      </c>
      <c r="H306" s="33">
        <f t="shared" si="145"/>
        <v>0</v>
      </c>
      <c r="I306" s="59">
        <f t="shared" si="128"/>
        <v>284000</v>
      </c>
      <c r="J306" s="33">
        <f t="shared" si="129"/>
        <v>1704000</v>
      </c>
      <c r="K306" s="55">
        <f t="shared" si="130"/>
        <v>0.14285714285714285</v>
      </c>
      <c r="L306" s="5"/>
    </row>
    <row r="307" spans="1:12" s="7" customFormat="1" x14ac:dyDescent="0.25">
      <c r="A307" s="31">
        <v>521211</v>
      </c>
      <c r="B307" s="32" t="s">
        <v>1</v>
      </c>
      <c r="C307" s="33">
        <f>SUM(C308:C309)</f>
        <v>1988000</v>
      </c>
      <c r="D307" s="33">
        <f>SUM(D308:D309)</f>
        <v>1988000</v>
      </c>
      <c r="E307" s="33">
        <f>SUM(E308:E309)</f>
        <v>1988000</v>
      </c>
      <c r="F307" s="33">
        <f>FEB!I307</f>
        <v>0</v>
      </c>
      <c r="G307" s="33">
        <f t="shared" ref="G307:H307" si="146">SUM(G308:G309)</f>
        <v>284000</v>
      </c>
      <c r="H307" s="33">
        <f t="shared" si="146"/>
        <v>0</v>
      </c>
      <c r="I307" s="59">
        <f t="shared" si="128"/>
        <v>284000</v>
      </c>
      <c r="J307" s="33">
        <f t="shared" si="129"/>
        <v>1704000</v>
      </c>
      <c r="K307" s="55">
        <f t="shared" si="130"/>
        <v>0.14285714285714285</v>
      </c>
      <c r="L307" s="5"/>
    </row>
    <row r="308" spans="1:12" x14ac:dyDescent="0.25">
      <c r="A308" s="31"/>
      <c r="B308" s="32" t="s">
        <v>281</v>
      </c>
      <c r="C308" s="33">
        <v>938000</v>
      </c>
      <c r="D308" s="33">
        <v>938000</v>
      </c>
      <c r="E308" s="33">
        <v>938000</v>
      </c>
      <c r="F308" s="1">
        <f>FEB!I308</f>
        <v>0</v>
      </c>
      <c r="G308" s="33">
        <f>2*67000</f>
        <v>134000</v>
      </c>
      <c r="H308" s="33">
        <v>0</v>
      </c>
      <c r="I308" s="59">
        <f t="shared" si="128"/>
        <v>134000</v>
      </c>
      <c r="J308" s="54">
        <f t="shared" si="129"/>
        <v>804000</v>
      </c>
      <c r="K308" s="55">
        <f t="shared" si="130"/>
        <v>0.14285714285714285</v>
      </c>
      <c r="L308" s="5"/>
    </row>
    <row r="309" spans="1:12" s="7" customFormat="1" x14ac:dyDescent="0.25">
      <c r="A309" s="31"/>
      <c r="B309" s="32" t="s">
        <v>476</v>
      </c>
      <c r="C309" s="33">
        <v>1050000</v>
      </c>
      <c r="D309" s="33">
        <v>1050000</v>
      </c>
      <c r="E309" s="33">
        <v>1050000</v>
      </c>
      <c r="F309" s="1">
        <f>FEB!I309</f>
        <v>0</v>
      </c>
      <c r="G309" s="33">
        <f>2*75000</f>
        <v>150000</v>
      </c>
      <c r="H309" s="33">
        <v>0</v>
      </c>
      <c r="I309" s="59">
        <f t="shared" si="128"/>
        <v>150000</v>
      </c>
      <c r="J309" s="54">
        <f t="shared" si="129"/>
        <v>900000</v>
      </c>
      <c r="K309" s="55">
        <f t="shared" si="130"/>
        <v>0.14285714285714285</v>
      </c>
      <c r="L309" s="16"/>
    </row>
    <row r="310" spans="1:12" s="7" customFormat="1" x14ac:dyDescent="0.25">
      <c r="A310" s="31" t="s">
        <v>217</v>
      </c>
      <c r="B310" s="32" t="s">
        <v>51</v>
      </c>
      <c r="C310" s="33">
        <f>C311</f>
        <v>6720000</v>
      </c>
      <c r="D310" s="33">
        <f>D311</f>
        <v>6720000</v>
      </c>
      <c r="E310" s="33">
        <f>E311</f>
        <v>6720000</v>
      </c>
      <c r="F310" s="33">
        <f>FEB!I310</f>
        <v>0</v>
      </c>
      <c r="G310" s="33">
        <f t="shared" ref="G310:H310" si="147">G311</f>
        <v>960000</v>
      </c>
      <c r="H310" s="33">
        <f t="shared" si="147"/>
        <v>0</v>
      </c>
      <c r="I310" s="59">
        <f t="shared" si="128"/>
        <v>960000</v>
      </c>
      <c r="J310" s="33">
        <f t="shared" si="129"/>
        <v>5760000</v>
      </c>
      <c r="K310" s="55">
        <f t="shared" si="130"/>
        <v>0.14285714285714285</v>
      </c>
      <c r="L310" s="5"/>
    </row>
    <row r="311" spans="1:12" x14ac:dyDescent="0.25">
      <c r="A311" s="31" t="s">
        <v>0</v>
      </c>
      <c r="B311" s="32" t="s">
        <v>244</v>
      </c>
      <c r="C311" s="33">
        <f>C312+C314</f>
        <v>6720000</v>
      </c>
      <c r="D311" s="33">
        <f>D312+D314</f>
        <v>6720000</v>
      </c>
      <c r="E311" s="33">
        <f>E312+E314</f>
        <v>6720000</v>
      </c>
      <c r="F311" s="33">
        <f>FEB!I311</f>
        <v>0</v>
      </c>
      <c r="G311" s="33">
        <f t="shared" ref="G311:H311" si="148">G312+G314</f>
        <v>960000</v>
      </c>
      <c r="H311" s="33">
        <f t="shared" si="148"/>
        <v>0</v>
      </c>
      <c r="I311" s="59">
        <f t="shared" si="128"/>
        <v>960000</v>
      </c>
      <c r="J311" s="33">
        <f t="shared" si="129"/>
        <v>5760000</v>
      </c>
      <c r="K311" s="55">
        <f t="shared" si="130"/>
        <v>0.14285714285714285</v>
      </c>
    </row>
    <row r="312" spans="1:12" s="7" customFormat="1" x14ac:dyDescent="0.25">
      <c r="A312" s="31">
        <v>521211</v>
      </c>
      <c r="B312" s="32" t="s">
        <v>1</v>
      </c>
      <c r="C312" s="33">
        <f>C313</f>
        <v>2100000</v>
      </c>
      <c r="D312" s="33">
        <f>D313</f>
        <v>2100000</v>
      </c>
      <c r="E312" s="33">
        <f>E313</f>
        <v>2100000</v>
      </c>
      <c r="F312" s="33">
        <f>FEB!I312</f>
        <v>0</v>
      </c>
      <c r="G312" s="33">
        <f t="shared" ref="G312:H312" si="149">G313</f>
        <v>300000</v>
      </c>
      <c r="H312" s="33">
        <f t="shared" si="149"/>
        <v>0</v>
      </c>
      <c r="I312" s="59">
        <f t="shared" si="128"/>
        <v>300000</v>
      </c>
      <c r="J312" s="33">
        <f t="shared" si="129"/>
        <v>1800000</v>
      </c>
      <c r="K312" s="55">
        <f t="shared" si="130"/>
        <v>0.14285714285714285</v>
      </c>
      <c r="L312" s="5"/>
    </row>
    <row r="313" spans="1:12" x14ac:dyDescent="0.25">
      <c r="A313" s="31"/>
      <c r="B313" s="32" t="s">
        <v>478</v>
      </c>
      <c r="C313" s="33">
        <v>2100000</v>
      </c>
      <c r="D313" s="33">
        <v>2100000</v>
      </c>
      <c r="E313" s="33">
        <v>2100000</v>
      </c>
      <c r="F313" s="1">
        <f>FEB!I313</f>
        <v>0</v>
      </c>
      <c r="G313" s="33">
        <f>2*150000</f>
        <v>300000</v>
      </c>
      <c r="H313" s="33">
        <v>0</v>
      </c>
      <c r="I313" s="59">
        <f t="shared" si="128"/>
        <v>300000</v>
      </c>
      <c r="J313" s="54">
        <f t="shared" si="129"/>
        <v>1800000</v>
      </c>
      <c r="K313" s="55">
        <f t="shared" si="130"/>
        <v>0.14285714285714285</v>
      </c>
      <c r="L313" s="5"/>
    </row>
    <row r="314" spans="1:12" s="7" customFormat="1" x14ac:dyDescent="0.25">
      <c r="A314" s="31">
        <v>524113</v>
      </c>
      <c r="B314" s="32" t="s">
        <v>38</v>
      </c>
      <c r="C314" s="33">
        <f>C315</f>
        <v>4620000</v>
      </c>
      <c r="D314" s="33">
        <f>D315</f>
        <v>4620000</v>
      </c>
      <c r="E314" s="33">
        <f>E315</f>
        <v>4620000</v>
      </c>
      <c r="F314" s="33">
        <f>FEB!I314</f>
        <v>0</v>
      </c>
      <c r="G314" s="33">
        <f t="shared" ref="G314:H314" si="150">G315</f>
        <v>660000</v>
      </c>
      <c r="H314" s="33">
        <f t="shared" si="150"/>
        <v>0</v>
      </c>
      <c r="I314" s="59">
        <f t="shared" si="128"/>
        <v>660000</v>
      </c>
      <c r="J314" s="33">
        <f t="shared" si="129"/>
        <v>3960000</v>
      </c>
      <c r="K314" s="55">
        <f t="shared" si="130"/>
        <v>0.14285714285714285</v>
      </c>
      <c r="L314" s="5"/>
    </row>
    <row r="315" spans="1:12" x14ac:dyDescent="0.25">
      <c r="A315" s="31"/>
      <c r="B315" s="32" t="s">
        <v>436</v>
      </c>
      <c r="C315" s="33">
        <v>4620000</v>
      </c>
      <c r="D315" s="33">
        <v>4620000</v>
      </c>
      <c r="E315" s="33">
        <v>4620000</v>
      </c>
      <c r="F315" s="1">
        <f>FEB!I315</f>
        <v>0</v>
      </c>
      <c r="G315" s="33">
        <f>2*330000</f>
        <v>660000</v>
      </c>
      <c r="H315" s="33">
        <v>0</v>
      </c>
      <c r="I315" s="59">
        <f t="shared" si="128"/>
        <v>660000</v>
      </c>
      <c r="J315" s="54">
        <f t="shared" si="129"/>
        <v>3960000</v>
      </c>
      <c r="K315" s="55">
        <f t="shared" si="130"/>
        <v>0.14285714285714285</v>
      </c>
      <c r="L315" s="5"/>
    </row>
    <row r="316" spans="1:12" x14ac:dyDescent="0.25">
      <c r="A316" s="31" t="s">
        <v>227</v>
      </c>
      <c r="B316" s="32" t="s">
        <v>52</v>
      </c>
      <c r="C316" s="33">
        <f t="shared" ref="C316:H318" si="151">C317</f>
        <v>700000</v>
      </c>
      <c r="D316" s="33">
        <f t="shared" si="151"/>
        <v>700000</v>
      </c>
      <c r="E316" s="33">
        <f t="shared" si="151"/>
        <v>700000</v>
      </c>
      <c r="F316" s="33">
        <f>FEB!I316</f>
        <v>0</v>
      </c>
      <c r="G316" s="33">
        <f t="shared" si="151"/>
        <v>100000</v>
      </c>
      <c r="H316" s="33">
        <f t="shared" si="151"/>
        <v>0</v>
      </c>
      <c r="I316" s="59">
        <f t="shared" si="128"/>
        <v>100000</v>
      </c>
      <c r="J316" s="33">
        <f t="shared" si="129"/>
        <v>600000</v>
      </c>
      <c r="K316" s="55">
        <f t="shared" si="130"/>
        <v>0.14285714285714285</v>
      </c>
      <c r="L316" s="5"/>
    </row>
    <row r="317" spans="1:12" x14ac:dyDescent="0.25">
      <c r="A317" s="31" t="s">
        <v>0</v>
      </c>
      <c r="B317" s="32" t="s">
        <v>244</v>
      </c>
      <c r="C317" s="33">
        <f t="shared" si="151"/>
        <v>700000</v>
      </c>
      <c r="D317" s="33">
        <f t="shared" si="151"/>
        <v>700000</v>
      </c>
      <c r="E317" s="33">
        <f t="shared" si="151"/>
        <v>700000</v>
      </c>
      <c r="F317" s="33">
        <f>FEB!I317</f>
        <v>0</v>
      </c>
      <c r="G317" s="33">
        <f t="shared" si="151"/>
        <v>100000</v>
      </c>
      <c r="H317" s="33">
        <f t="shared" si="151"/>
        <v>0</v>
      </c>
      <c r="I317" s="59">
        <f t="shared" si="128"/>
        <v>100000</v>
      </c>
      <c r="J317" s="33">
        <f t="shared" si="129"/>
        <v>600000</v>
      </c>
      <c r="K317" s="55">
        <f t="shared" si="130"/>
        <v>0.14285714285714285</v>
      </c>
      <c r="L317" s="5"/>
    </row>
    <row r="318" spans="1:12" s="7" customFormat="1" x14ac:dyDescent="0.25">
      <c r="A318" s="31">
        <v>521211</v>
      </c>
      <c r="B318" s="32" t="s">
        <v>1</v>
      </c>
      <c r="C318" s="33">
        <f t="shared" si="151"/>
        <v>700000</v>
      </c>
      <c r="D318" s="33">
        <f t="shared" si="151"/>
        <v>700000</v>
      </c>
      <c r="E318" s="33">
        <f t="shared" si="151"/>
        <v>700000</v>
      </c>
      <c r="F318" s="33">
        <f>FEB!I318</f>
        <v>0</v>
      </c>
      <c r="G318" s="33">
        <f t="shared" si="151"/>
        <v>100000</v>
      </c>
      <c r="H318" s="33">
        <f t="shared" si="151"/>
        <v>0</v>
      </c>
      <c r="I318" s="59">
        <f t="shared" si="128"/>
        <v>100000</v>
      </c>
      <c r="J318" s="33">
        <f t="shared" si="129"/>
        <v>600000</v>
      </c>
      <c r="K318" s="55">
        <f t="shared" si="130"/>
        <v>0.14285714285714285</v>
      </c>
      <c r="L318" s="5"/>
    </row>
    <row r="319" spans="1:12" x14ac:dyDescent="0.25">
      <c r="A319" s="31"/>
      <c r="B319" s="32" t="s">
        <v>336</v>
      </c>
      <c r="C319" s="33">
        <v>700000</v>
      </c>
      <c r="D319" s="33">
        <v>700000</v>
      </c>
      <c r="E319" s="33">
        <v>700000</v>
      </c>
      <c r="F319" s="1">
        <f>FEB!I319</f>
        <v>0</v>
      </c>
      <c r="G319" s="33">
        <f>2*50000</f>
        <v>100000</v>
      </c>
      <c r="H319" s="33">
        <v>0</v>
      </c>
      <c r="I319" s="59">
        <f t="shared" si="128"/>
        <v>100000</v>
      </c>
      <c r="J319" s="54">
        <f t="shared" si="129"/>
        <v>600000</v>
      </c>
      <c r="K319" s="55">
        <f t="shared" si="130"/>
        <v>0.14285714285714285</v>
      </c>
      <c r="L319" s="5"/>
    </row>
    <row r="320" spans="1:12" s="7" customFormat="1" x14ac:dyDescent="0.25">
      <c r="A320" s="31" t="s">
        <v>186</v>
      </c>
      <c r="B320" s="32" t="s">
        <v>53</v>
      </c>
      <c r="C320" s="33">
        <f>C321+C326+C332</f>
        <v>4000000</v>
      </c>
      <c r="D320" s="33">
        <f>D321+D326+D332</f>
        <v>4000000</v>
      </c>
      <c r="E320" s="33">
        <f>E321+E326+E332</f>
        <v>4000000</v>
      </c>
      <c r="F320" s="33">
        <f>FEB!I320</f>
        <v>0</v>
      </c>
      <c r="G320" s="33">
        <f t="shared" ref="G320:H320" si="152">G321+G326+G332</f>
        <v>1000000</v>
      </c>
      <c r="H320" s="33">
        <f t="shared" si="152"/>
        <v>0</v>
      </c>
      <c r="I320" s="59">
        <f t="shared" si="128"/>
        <v>1000000</v>
      </c>
      <c r="J320" s="33">
        <f t="shared" si="129"/>
        <v>3000000</v>
      </c>
      <c r="K320" s="55">
        <f t="shared" si="130"/>
        <v>0.25</v>
      </c>
      <c r="L320" s="16"/>
    </row>
    <row r="321" spans="1:12" s="7" customFormat="1" x14ac:dyDescent="0.25">
      <c r="A321" s="31" t="s">
        <v>216</v>
      </c>
      <c r="B321" s="32" t="s">
        <v>54</v>
      </c>
      <c r="C321" s="33">
        <f t="shared" ref="C321:H322" si="153">C322</f>
        <v>840000</v>
      </c>
      <c r="D321" s="33">
        <f t="shared" si="153"/>
        <v>840000</v>
      </c>
      <c r="E321" s="33">
        <f t="shared" si="153"/>
        <v>840000</v>
      </c>
      <c r="F321" s="33">
        <f>FEB!I321</f>
        <v>0</v>
      </c>
      <c r="G321" s="33">
        <f t="shared" si="153"/>
        <v>210000</v>
      </c>
      <c r="H321" s="33">
        <f t="shared" si="153"/>
        <v>0</v>
      </c>
      <c r="I321" s="59">
        <f t="shared" si="128"/>
        <v>210000</v>
      </c>
      <c r="J321" s="33">
        <f t="shared" si="129"/>
        <v>630000</v>
      </c>
      <c r="K321" s="55">
        <f t="shared" si="130"/>
        <v>0.25</v>
      </c>
      <c r="L321" s="5"/>
    </row>
    <row r="322" spans="1:12" s="7" customFormat="1" x14ac:dyDescent="0.25">
      <c r="A322" s="31" t="s">
        <v>0</v>
      </c>
      <c r="B322" s="32" t="s">
        <v>246</v>
      </c>
      <c r="C322" s="33">
        <f t="shared" si="153"/>
        <v>840000</v>
      </c>
      <c r="D322" s="33">
        <f t="shared" si="153"/>
        <v>840000</v>
      </c>
      <c r="E322" s="33">
        <f t="shared" si="153"/>
        <v>840000</v>
      </c>
      <c r="F322" s="33">
        <f>FEB!I322</f>
        <v>0</v>
      </c>
      <c r="G322" s="33">
        <f t="shared" si="153"/>
        <v>210000</v>
      </c>
      <c r="H322" s="33">
        <f t="shared" si="153"/>
        <v>0</v>
      </c>
      <c r="I322" s="59">
        <f t="shared" si="128"/>
        <v>210000</v>
      </c>
      <c r="J322" s="33">
        <f t="shared" si="129"/>
        <v>630000</v>
      </c>
      <c r="K322" s="55">
        <f t="shared" si="130"/>
        <v>0.25</v>
      </c>
      <c r="L322" s="5"/>
    </row>
    <row r="323" spans="1:12" x14ac:dyDescent="0.25">
      <c r="A323" s="31">
        <v>521211</v>
      </c>
      <c r="B323" s="32" t="s">
        <v>1</v>
      </c>
      <c r="C323" s="33">
        <f>SUM(C324:C325)</f>
        <v>840000</v>
      </c>
      <c r="D323" s="33">
        <f>SUM(D324:D325)</f>
        <v>840000</v>
      </c>
      <c r="E323" s="33">
        <f>SUM(E324:E325)</f>
        <v>840000</v>
      </c>
      <c r="F323" s="33">
        <f>FEB!I323</f>
        <v>0</v>
      </c>
      <c r="G323" s="33">
        <f t="shared" ref="G323:H323" si="154">SUM(G324:G325)</f>
        <v>210000</v>
      </c>
      <c r="H323" s="33">
        <f t="shared" si="154"/>
        <v>0</v>
      </c>
      <c r="I323" s="59">
        <f t="shared" si="128"/>
        <v>210000</v>
      </c>
      <c r="J323" s="33">
        <f t="shared" si="129"/>
        <v>630000</v>
      </c>
      <c r="K323" s="55">
        <f t="shared" si="130"/>
        <v>0.25</v>
      </c>
      <c r="L323" s="5"/>
    </row>
    <row r="324" spans="1:12" x14ac:dyDescent="0.25">
      <c r="A324" s="31"/>
      <c r="B324" s="32" t="s">
        <v>281</v>
      </c>
      <c r="C324" s="33">
        <v>240000</v>
      </c>
      <c r="D324" s="33">
        <v>240000</v>
      </c>
      <c r="E324" s="33">
        <v>240000</v>
      </c>
      <c r="F324" s="1">
        <f>FEB!I324</f>
        <v>0</v>
      </c>
      <c r="G324" s="33">
        <v>60000</v>
      </c>
      <c r="H324" s="33">
        <v>0</v>
      </c>
      <c r="I324" s="59">
        <f t="shared" si="128"/>
        <v>60000</v>
      </c>
      <c r="J324" s="54">
        <f t="shared" si="129"/>
        <v>180000</v>
      </c>
      <c r="K324" s="55">
        <f t="shared" si="130"/>
        <v>0.25</v>
      </c>
      <c r="L324" s="5"/>
    </row>
    <row r="325" spans="1:12" s="7" customFormat="1" x14ac:dyDescent="0.25">
      <c r="A325" s="31"/>
      <c r="B325" s="32" t="s">
        <v>506</v>
      </c>
      <c r="C325" s="33">
        <v>600000</v>
      </c>
      <c r="D325" s="33">
        <v>600000</v>
      </c>
      <c r="E325" s="33">
        <v>600000</v>
      </c>
      <c r="F325" s="1">
        <f>FEB!I325</f>
        <v>0</v>
      </c>
      <c r="G325" s="33">
        <v>150000</v>
      </c>
      <c r="H325" s="33">
        <v>0</v>
      </c>
      <c r="I325" s="59">
        <f t="shared" si="128"/>
        <v>150000</v>
      </c>
      <c r="J325" s="54">
        <f t="shared" si="129"/>
        <v>450000</v>
      </c>
      <c r="K325" s="55">
        <f t="shared" si="130"/>
        <v>0.25</v>
      </c>
      <c r="L325" s="5"/>
    </row>
    <row r="326" spans="1:12" x14ac:dyDescent="0.25">
      <c r="A326" s="31" t="s">
        <v>217</v>
      </c>
      <c r="B326" s="32" t="s">
        <v>55</v>
      </c>
      <c r="C326" s="33">
        <f>C327</f>
        <v>2960000</v>
      </c>
      <c r="D326" s="33">
        <f>D327</f>
        <v>2960000</v>
      </c>
      <c r="E326" s="33">
        <f>E327</f>
        <v>2960000</v>
      </c>
      <c r="F326" s="33">
        <f>FEB!I326</f>
        <v>0</v>
      </c>
      <c r="G326" s="33">
        <f t="shared" ref="G326:H326" si="155">G327</f>
        <v>740000</v>
      </c>
      <c r="H326" s="33">
        <f t="shared" si="155"/>
        <v>0</v>
      </c>
      <c r="I326" s="59">
        <f t="shared" si="128"/>
        <v>740000</v>
      </c>
      <c r="J326" s="33">
        <f t="shared" si="129"/>
        <v>2220000</v>
      </c>
      <c r="K326" s="55">
        <f t="shared" si="130"/>
        <v>0.25</v>
      </c>
      <c r="L326" s="5"/>
    </row>
    <row r="327" spans="1:12" x14ac:dyDescent="0.25">
      <c r="A327" s="31" t="s">
        <v>0</v>
      </c>
      <c r="B327" s="32" t="s">
        <v>244</v>
      </c>
      <c r="C327" s="33">
        <f>C328+C330</f>
        <v>2960000</v>
      </c>
      <c r="D327" s="33">
        <f>D328+D330</f>
        <v>2960000</v>
      </c>
      <c r="E327" s="33">
        <f>E328+E330</f>
        <v>2960000</v>
      </c>
      <c r="F327" s="33">
        <f>FEB!I327</f>
        <v>0</v>
      </c>
      <c r="G327" s="33">
        <f t="shared" ref="G327:H327" si="156">G328+G330</f>
        <v>740000</v>
      </c>
      <c r="H327" s="33">
        <f t="shared" si="156"/>
        <v>0</v>
      </c>
      <c r="I327" s="59">
        <f t="shared" si="128"/>
        <v>740000</v>
      </c>
      <c r="J327" s="33">
        <f t="shared" si="129"/>
        <v>2220000</v>
      </c>
      <c r="K327" s="55">
        <f t="shared" si="130"/>
        <v>0.25</v>
      </c>
      <c r="L327" s="5"/>
    </row>
    <row r="328" spans="1:12" x14ac:dyDescent="0.25">
      <c r="A328" s="31">
        <v>521211</v>
      </c>
      <c r="B328" s="32" t="s">
        <v>1</v>
      </c>
      <c r="C328" s="33">
        <f>C329</f>
        <v>1200000</v>
      </c>
      <c r="D328" s="33">
        <f>D329</f>
        <v>1200000</v>
      </c>
      <c r="E328" s="33">
        <f>E329</f>
        <v>1200000</v>
      </c>
      <c r="F328" s="33">
        <f>FEB!I328</f>
        <v>0</v>
      </c>
      <c r="G328" s="33">
        <f t="shared" ref="G328:H328" si="157">G329</f>
        <v>300000</v>
      </c>
      <c r="H328" s="33">
        <f t="shared" si="157"/>
        <v>0</v>
      </c>
      <c r="I328" s="59">
        <f t="shared" ref="I328:I391" si="158">SUM(F328:H328)</f>
        <v>300000</v>
      </c>
      <c r="J328" s="33">
        <f t="shared" ref="J328:J391" si="159">C328-I328</f>
        <v>900000</v>
      </c>
      <c r="K328" s="55">
        <f t="shared" ref="K328:K391" si="160">I328/C328</f>
        <v>0.25</v>
      </c>
      <c r="L328" s="5"/>
    </row>
    <row r="329" spans="1:12" x14ac:dyDescent="0.25">
      <c r="A329" s="31"/>
      <c r="B329" s="32" t="s">
        <v>507</v>
      </c>
      <c r="C329" s="33">
        <v>1200000</v>
      </c>
      <c r="D329" s="33">
        <v>1200000</v>
      </c>
      <c r="E329" s="33">
        <v>1200000</v>
      </c>
      <c r="F329" s="1">
        <f>FEB!I329</f>
        <v>0</v>
      </c>
      <c r="G329" s="33">
        <v>300000</v>
      </c>
      <c r="H329" s="33">
        <v>0</v>
      </c>
      <c r="I329" s="59">
        <f t="shared" si="158"/>
        <v>300000</v>
      </c>
      <c r="J329" s="54">
        <f t="shared" si="159"/>
        <v>900000</v>
      </c>
      <c r="K329" s="55">
        <f t="shared" si="160"/>
        <v>0.25</v>
      </c>
      <c r="L329" s="5"/>
    </row>
    <row r="330" spans="1:12" x14ac:dyDescent="0.25">
      <c r="A330" s="31">
        <v>524113</v>
      </c>
      <c r="B330" s="32" t="s">
        <v>38</v>
      </c>
      <c r="C330" s="33">
        <f>C331</f>
        <v>1760000</v>
      </c>
      <c r="D330" s="33">
        <f>D331</f>
        <v>1760000</v>
      </c>
      <c r="E330" s="33">
        <f>E331</f>
        <v>1760000</v>
      </c>
      <c r="F330" s="33">
        <f>FEB!I330</f>
        <v>0</v>
      </c>
      <c r="G330" s="33">
        <f t="shared" ref="G330:H330" si="161">G331</f>
        <v>440000</v>
      </c>
      <c r="H330" s="33">
        <f t="shared" si="161"/>
        <v>0</v>
      </c>
      <c r="I330" s="59">
        <f t="shared" si="158"/>
        <v>440000</v>
      </c>
      <c r="J330" s="33">
        <f t="shared" si="159"/>
        <v>1320000</v>
      </c>
      <c r="K330" s="55">
        <f t="shared" si="160"/>
        <v>0.25</v>
      </c>
      <c r="L330" s="5"/>
    </row>
    <row r="331" spans="1:12" x14ac:dyDescent="0.25">
      <c r="A331" s="31"/>
      <c r="B331" s="32" t="s">
        <v>461</v>
      </c>
      <c r="C331" s="33">
        <v>1760000</v>
      </c>
      <c r="D331" s="33">
        <v>1760000</v>
      </c>
      <c r="E331" s="33">
        <v>1760000</v>
      </c>
      <c r="F331" s="1">
        <f>FEB!I331</f>
        <v>0</v>
      </c>
      <c r="G331" s="33">
        <v>440000</v>
      </c>
      <c r="H331" s="33">
        <v>0</v>
      </c>
      <c r="I331" s="59">
        <f t="shared" si="158"/>
        <v>440000</v>
      </c>
      <c r="J331" s="54">
        <f t="shared" si="159"/>
        <v>1320000</v>
      </c>
      <c r="K331" s="55">
        <f t="shared" si="160"/>
        <v>0.25</v>
      </c>
      <c r="L331" s="5"/>
    </row>
    <row r="332" spans="1:12" x14ac:dyDescent="0.25">
      <c r="A332" s="31" t="s">
        <v>227</v>
      </c>
      <c r="B332" s="32" t="s">
        <v>56</v>
      </c>
      <c r="C332" s="33">
        <f t="shared" ref="C332:H334" si="162">C333</f>
        <v>200000</v>
      </c>
      <c r="D332" s="33">
        <f t="shared" si="162"/>
        <v>200000</v>
      </c>
      <c r="E332" s="33">
        <f t="shared" si="162"/>
        <v>200000</v>
      </c>
      <c r="F332" s="33">
        <f>FEB!I332</f>
        <v>0</v>
      </c>
      <c r="G332" s="33">
        <f t="shared" si="162"/>
        <v>50000</v>
      </c>
      <c r="H332" s="33">
        <f t="shared" si="162"/>
        <v>0</v>
      </c>
      <c r="I332" s="59">
        <f t="shared" si="158"/>
        <v>50000</v>
      </c>
      <c r="J332" s="33">
        <f t="shared" si="159"/>
        <v>150000</v>
      </c>
      <c r="K332" s="55">
        <f t="shared" si="160"/>
        <v>0.25</v>
      </c>
      <c r="L332" s="5"/>
    </row>
    <row r="333" spans="1:12" x14ac:dyDescent="0.25">
      <c r="A333" s="31" t="s">
        <v>0</v>
      </c>
      <c r="B333" s="32" t="s">
        <v>244</v>
      </c>
      <c r="C333" s="33">
        <f t="shared" si="162"/>
        <v>200000</v>
      </c>
      <c r="D333" s="33">
        <f t="shared" si="162"/>
        <v>200000</v>
      </c>
      <c r="E333" s="33">
        <f t="shared" si="162"/>
        <v>200000</v>
      </c>
      <c r="F333" s="33">
        <f>FEB!I333</f>
        <v>0</v>
      </c>
      <c r="G333" s="33">
        <f t="shared" si="162"/>
        <v>50000</v>
      </c>
      <c r="H333" s="33">
        <f t="shared" si="162"/>
        <v>0</v>
      </c>
      <c r="I333" s="59">
        <f t="shared" si="158"/>
        <v>50000</v>
      </c>
      <c r="J333" s="33">
        <f t="shared" si="159"/>
        <v>150000</v>
      </c>
      <c r="K333" s="55">
        <f t="shared" si="160"/>
        <v>0.25</v>
      </c>
      <c r="L333" s="5"/>
    </row>
    <row r="334" spans="1:12" x14ac:dyDescent="0.25">
      <c r="A334" s="31">
        <v>521211</v>
      </c>
      <c r="B334" s="32" t="s">
        <v>1</v>
      </c>
      <c r="C334" s="33">
        <f t="shared" si="162"/>
        <v>200000</v>
      </c>
      <c r="D334" s="33">
        <f t="shared" si="162"/>
        <v>200000</v>
      </c>
      <c r="E334" s="33">
        <f t="shared" si="162"/>
        <v>200000</v>
      </c>
      <c r="F334" s="33">
        <f>FEB!I334</f>
        <v>0</v>
      </c>
      <c r="G334" s="33">
        <f t="shared" si="162"/>
        <v>50000</v>
      </c>
      <c r="H334" s="33">
        <f t="shared" si="162"/>
        <v>0</v>
      </c>
      <c r="I334" s="59">
        <f t="shared" si="158"/>
        <v>50000</v>
      </c>
      <c r="J334" s="33">
        <f t="shared" si="159"/>
        <v>150000</v>
      </c>
      <c r="K334" s="55">
        <f t="shared" si="160"/>
        <v>0.25</v>
      </c>
      <c r="L334" s="5"/>
    </row>
    <row r="335" spans="1:12" x14ac:dyDescent="0.25">
      <c r="A335" s="31"/>
      <c r="B335" s="32" t="s">
        <v>336</v>
      </c>
      <c r="C335" s="33">
        <v>200000</v>
      </c>
      <c r="D335" s="33">
        <v>200000</v>
      </c>
      <c r="E335" s="33">
        <v>200000</v>
      </c>
      <c r="F335" s="1">
        <f>FEB!I335</f>
        <v>0</v>
      </c>
      <c r="G335" s="33">
        <v>50000</v>
      </c>
      <c r="H335" s="33">
        <v>0</v>
      </c>
      <c r="I335" s="59">
        <f t="shared" si="158"/>
        <v>50000</v>
      </c>
      <c r="J335" s="54">
        <f t="shared" si="159"/>
        <v>150000</v>
      </c>
      <c r="K335" s="55">
        <f t="shared" si="160"/>
        <v>0.25</v>
      </c>
      <c r="L335" s="5"/>
    </row>
    <row r="336" spans="1:12" s="7" customFormat="1" x14ac:dyDescent="0.25">
      <c r="A336" s="31" t="s">
        <v>185</v>
      </c>
      <c r="B336" s="32" t="s">
        <v>57</v>
      </c>
      <c r="C336" s="33">
        <f>C337+C346+C352</f>
        <v>7640000</v>
      </c>
      <c r="D336" s="33">
        <f>D337+D346+D352</f>
        <v>7640000</v>
      </c>
      <c r="E336" s="33">
        <f>E337+E346+E352</f>
        <v>7640000</v>
      </c>
      <c r="F336" s="33">
        <f>FEB!I336</f>
        <v>0</v>
      </c>
      <c r="G336" s="33">
        <f t="shared" ref="G336:H336" si="163">G337+G346+G352</f>
        <v>0</v>
      </c>
      <c r="H336" s="33">
        <f t="shared" si="163"/>
        <v>0</v>
      </c>
      <c r="I336" s="59">
        <f t="shared" si="158"/>
        <v>0</v>
      </c>
      <c r="J336" s="33">
        <f t="shared" si="159"/>
        <v>7640000</v>
      </c>
      <c r="K336" s="55">
        <f t="shared" si="160"/>
        <v>0</v>
      </c>
      <c r="L336" s="5"/>
    </row>
    <row r="337" spans="1:12" x14ac:dyDescent="0.25">
      <c r="A337" s="31" t="s">
        <v>216</v>
      </c>
      <c r="B337" s="32" t="s">
        <v>58</v>
      </c>
      <c r="C337" s="33">
        <f>C338+C341</f>
        <v>3400000</v>
      </c>
      <c r="D337" s="33">
        <f>D338+D341</f>
        <v>3400000</v>
      </c>
      <c r="E337" s="33">
        <f>E338+E341</f>
        <v>3400000</v>
      </c>
      <c r="F337" s="33">
        <f>FEB!I337</f>
        <v>0</v>
      </c>
      <c r="G337" s="33">
        <f t="shared" ref="G337:H337" si="164">G338+G341</f>
        <v>0</v>
      </c>
      <c r="H337" s="33">
        <f t="shared" si="164"/>
        <v>0</v>
      </c>
      <c r="I337" s="59">
        <f t="shared" si="158"/>
        <v>0</v>
      </c>
      <c r="J337" s="33">
        <f t="shared" si="159"/>
        <v>3400000</v>
      </c>
      <c r="K337" s="55">
        <f t="shared" si="160"/>
        <v>0</v>
      </c>
      <c r="L337" s="5"/>
    </row>
    <row r="338" spans="1:12" x14ac:dyDescent="0.25">
      <c r="A338" s="31" t="s">
        <v>0</v>
      </c>
      <c r="B338" s="32" t="s">
        <v>31</v>
      </c>
      <c r="C338" s="33">
        <f t="shared" ref="C338:H339" si="165">C339</f>
        <v>720000</v>
      </c>
      <c r="D338" s="33">
        <f t="shared" si="165"/>
        <v>720000</v>
      </c>
      <c r="E338" s="33">
        <f t="shared" si="165"/>
        <v>720000</v>
      </c>
      <c r="F338" s="33">
        <f>FEB!I338</f>
        <v>0</v>
      </c>
      <c r="G338" s="33">
        <f t="shared" si="165"/>
        <v>0</v>
      </c>
      <c r="H338" s="33">
        <f t="shared" si="165"/>
        <v>0</v>
      </c>
      <c r="I338" s="59">
        <f t="shared" si="158"/>
        <v>0</v>
      </c>
      <c r="J338" s="33">
        <f t="shared" si="159"/>
        <v>720000</v>
      </c>
      <c r="K338" s="55">
        <f t="shared" si="160"/>
        <v>0</v>
      </c>
      <c r="L338" s="5"/>
    </row>
    <row r="339" spans="1:12" s="7" customFormat="1" x14ac:dyDescent="0.25">
      <c r="A339" s="31">
        <v>521211</v>
      </c>
      <c r="B339" s="32" t="s">
        <v>1</v>
      </c>
      <c r="C339" s="33">
        <f t="shared" si="165"/>
        <v>720000</v>
      </c>
      <c r="D339" s="33">
        <f t="shared" si="165"/>
        <v>720000</v>
      </c>
      <c r="E339" s="33">
        <f t="shared" si="165"/>
        <v>720000</v>
      </c>
      <c r="F339" s="33">
        <f>FEB!I339</f>
        <v>0</v>
      </c>
      <c r="G339" s="33">
        <f t="shared" si="165"/>
        <v>0</v>
      </c>
      <c r="H339" s="33">
        <f t="shared" si="165"/>
        <v>0</v>
      </c>
      <c r="I339" s="59">
        <f t="shared" si="158"/>
        <v>0</v>
      </c>
      <c r="J339" s="33">
        <f t="shared" si="159"/>
        <v>720000</v>
      </c>
      <c r="K339" s="55">
        <f t="shared" si="160"/>
        <v>0</v>
      </c>
      <c r="L339" s="16"/>
    </row>
    <row r="340" spans="1:12" s="7" customFormat="1" x14ac:dyDescent="0.25">
      <c r="A340" s="31"/>
      <c r="B340" s="32" t="s">
        <v>339</v>
      </c>
      <c r="C340" s="33">
        <v>720000</v>
      </c>
      <c r="D340" s="33">
        <v>720000</v>
      </c>
      <c r="E340" s="33">
        <v>720000</v>
      </c>
      <c r="F340" s="1">
        <f>FEB!I340</f>
        <v>0</v>
      </c>
      <c r="G340" s="33">
        <v>0</v>
      </c>
      <c r="H340" s="33">
        <v>0</v>
      </c>
      <c r="I340" s="59">
        <f t="shared" si="158"/>
        <v>0</v>
      </c>
      <c r="J340" s="54">
        <f t="shared" si="159"/>
        <v>720000</v>
      </c>
      <c r="K340" s="55">
        <f t="shared" si="160"/>
        <v>0</v>
      </c>
      <c r="L340" s="5"/>
    </row>
    <row r="341" spans="1:12" x14ac:dyDescent="0.25">
      <c r="A341" s="31" t="s">
        <v>11</v>
      </c>
      <c r="B341" s="32" t="s">
        <v>32</v>
      </c>
      <c r="C341" s="33">
        <f>C342+C344</f>
        <v>2680000</v>
      </c>
      <c r="D341" s="33">
        <f>D342+D344</f>
        <v>2680000</v>
      </c>
      <c r="E341" s="33">
        <f>E342+E344</f>
        <v>2680000</v>
      </c>
      <c r="F341" s="33">
        <f>FEB!I341</f>
        <v>0</v>
      </c>
      <c r="G341" s="33">
        <f t="shared" ref="G341:H341" si="166">G342+G344</f>
        <v>0</v>
      </c>
      <c r="H341" s="33">
        <f t="shared" si="166"/>
        <v>0</v>
      </c>
      <c r="I341" s="59">
        <f t="shared" si="158"/>
        <v>0</v>
      </c>
      <c r="J341" s="33">
        <f t="shared" si="159"/>
        <v>2680000</v>
      </c>
      <c r="K341" s="55">
        <f t="shared" si="160"/>
        <v>0</v>
      </c>
      <c r="L341" s="5"/>
    </row>
    <row r="342" spans="1:12" x14ac:dyDescent="0.25">
      <c r="A342" s="31">
        <v>521211</v>
      </c>
      <c r="B342" s="32" t="s">
        <v>1</v>
      </c>
      <c r="C342" s="33">
        <f>C343</f>
        <v>480000</v>
      </c>
      <c r="D342" s="33">
        <f>D343</f>
        <v>480000</v>
      </c>
      <c r="E342" s="33">
        <f>E343</f>
        <v>480000</v>
      </c>
      <c r="F342" s="33">
        <f>FEB!I342</f>
        <v>0</v>
      </c>
      <c r="G342" s="33">
        <f t="shared" ref="G342:H342" si="167">G343</f>
        <v>0</v>
      </c>
      <c r="H342" s="33">
        <f t="shared" si="167"/>
        <v>0</v>
      </c>
      <c r="I342" s="59">
        <f t="shared" si="158"/>
        <v>0</v>
      </c>
      <c r="J342" s="33">
        <f t="shared" si="159"/>
        <v>480000</v>
      </c>
      <c r="K342" s="55">
        <f t="shared" si="160"/>
        <v>0</v>
      </c>
      <c r="L342" s="5"/>
    </row>
    <row r="343" spans="1:12" x14ac:dyDescent="0.25">
      <c r="A343" s="31"/>
      <c r="B343" s="32" t="s">
        <v>281</v>
      </c>
      <c r="C343" s="33">
        <v>480000</v>
      </c>
      <c r="D343" s="33">
        <v>480000</v>
      </c>
      <c r="E343" s="33">
        <v>480000</v>
      </c>
      <c r="F343" s="1">
        <f>FEB!I343</f>
        <v>0</v>
      </c>
      <c r="G343" s="33">
        <v>0</v>
      </c>
      <c r="H343" s="33">
        <v>0</v>
      </c>
      <c r="I343" s="59">
        <f t="shared" si="158"/>
        <v>0</v>
      </c>
      <c r="J343" s="54">
        <f t="shared" si="159"/>
        <v>480000</v>
      </c>
      <c r="K343" s="55">
        <f t="shared" si="160"/>
        <v>0</v>
      </c>
    </row>
    <row r="344" spans="1:12" s="7" customFormat="1" x14ac:dyDescent="0.25">
      <c r="A344" s="31">
        <v>524113</v>
      </c>
      <c r="B344" s="32" t="s">
        <v>38</v>
      </c>
      <c r="C344" s="33">
        <f>C345</f>
        <v>2200000</v>
      </c>
      <c r="D344" s="33">
        <f>D345</f>
        <v>2200000</v>
      </c>
      <c r="E344" s="33">
        <f>E345</f>
        <v>2200000</v>
      </c>
      <c r="F344" s="33">
        <f>FEB!I344</f>
        <v>0</v>
      </c>
      <c r="G344" s="33">
        <f t="shared" ref="G344:H344" si="168">G345</f>
        <v>0</v>
      </c>
      <c r="H344" s="33">
        <f t="shared" si="168"/>
        <v>0</v>
      </c>
      <c r="I344" s="59">
        <f t="shared" si="158"/>
        <v>0</v>
      </c>
      <c r="J344" s="33">
        <f t="shared" si="159"/>
        <v>2200000</v>
      </c>
      <c r="K344" s="55">
        <f t="shared" si="160"/>
        <v>0</v>
      </c>
      <c r="L344" s="5"/>
    </row>
    <row r="345" spans="1:12" x14ac:dyDescent="0.25">
      <c r="A345" s="31"/>
      <c r="B345" s="32" t="s">
        <v>479</v>
      </c>
      <c r="C345" s="33">
        <v>2200000</v>
      </c>
      <c r="D345" s="33">
        <v>2200000</v>
      </c>
      <c r="E345" s="33">
        <v>2200000</v>
      </c>
      <c r="F345" s="1">
        <f>FEB!I345</f>
        <v>0</v>
      </c>
      <c r="G345" s="33">
        <v>0</v>
      </c>
      <c r="H345" s="33">
        <v>0</v>
      </c>
      <c r="I345" s="59">
        <f t="shared" si="158"/>
        <v>0</v>
      </c>
      <c r="J345" s="54">
        <f t="shared" si="159"/>
        <v>2200000</v>
      </c>
      <c r="K345" s="55">
        <f t="shared" si="160"/>
        <v>0</v>
      </c>
      <c r="L345" s="5"/>
    </row>
    <row r="346" spans="1:12" s="7" customFormat="1" x14ac:dyDescent="0.25">
      <c r="A346" s="31" t="s">
        <v>217</v>
      </c>
      <c r="B346" s="32" t="s">
        <v>59</v>
      </c>
      <c r="C346" s="33">
        <f>C347</f>
        <v>3920000</v>
      </c>
      <c r="D346" s="33">
        <f>D347</f>
        <v>3920000</v>
      </c>
      <c r="E346" s="33">
        <f>E347</f>
        <v>3920000</v>
      </c>
      <c r="F346" s="33">
        <f>FEB!I346</f>
        <v>0</v>
      </c>
      <c r="G346" s="33">
        <f t="shared" ref="G346:H346" si="169">G347</f>
        <v>0</v>
      </c>
      <c r="H346" s="33">
        <f t="shared" si="169"/>
        <v>0</v>
      </c>
      <c r="I346" s="59">
        <f t="shared" si="158"/>
        <v>0</v>
      </c>
      <c r="J346" s="33">
        <f t="shared" si="159"/>
        <v>3920000</v>
      </c>
      <c r="K346" s="55">
        <f t="shared" si="160"/>
        <v>0</v>
      </c>
      <c r="L346" s="5"/>
    </row>
    <row r="347" spans="1:12" x14ac:dyDescent="0.25">
      <c r="A347" s="31" t="s">
        <v>0</v>
      </c>
      <c r="B347" s="32" t="s">
        <v>244</v>
      </c>
      <c r="C347" s="33">
        <f>C348+C350</f>
        <v>3920000</v>
      </c>
      <c r="D347" s="33">
        <f>D348+D350</f>
        <v>3920000</v>
      </c>
      <c r="E347" s="33">
        <f>E348+E350</f>
        <v>3920000</v>
      </c>
      <c r="F347" s="33">
        <f>FEB!I347</f>
        <v>0</v>
      </c>
      <c r="G347" s="33">
        <f t="shared" ref="G347:H347" si="170">G348+G350</f>
        <v>0</v>
      </c>
      <c r="H347" s="33">
        <f t="shared" si="170"/>
        <v>0</v>
      </c>
      <c r="I347" s="59">
        <f t="shared" si="158"/>
        <v>0</v>
      </c>
      <c r="J347" s="33">
        <f t="shared" si="159"/>
        <v>3920000</v>
      </c>
      <c r="K347" s="55">
        <f t="shared" si="160"/>
        <v>0</v>
      </c>
      <c r="L347" s="5"/>
    </row>
    <row r="348" spans="1:12" x14ac:dyDescent="0.25">
      <c r="A348" s="31">
        <v>521211</v>
      </c>
      <c r="B348" s="32" t="s">
        <v>1</v>
      </c>
      <c r="C348" s="33">
        <f>C349</f>
        <v>840000</v>
      </c>
      <c r="D348" s="33">
        <f>D349</f>
        <v>840000</v>
      </c>
      <c r="E348" s="33">
        <f>E349</f>
        <v>840000</v>
      </c>
      <c r="F348" s="33">
        <f>FEB!I348</f>
        <v>0</v>
      </c>
      <c r="G348" s="33">
        <f t="shared" ref="G348:H348" si="171">G349</f>
        <v>0</v>
      </c>
      <c r="H348" s="33">
        <f t="shared" si="171"/>
        <v>0</v>
      </c>
      <c r="I348" s="59">
        <f t="shared" si="158"/>
        <v>0</v>
      </c>
      <c r="J348" s="33">
        <f t="shared" si="159"/>
        <v>840000</v>
      </c>
      <c r="K348" s="55">
        <f t="shared" si="160"/>
        <v>0</v>
      </c>
      <c r="L348" s="5"/>
    </row>
    <row r="349" spans="1:12" s="7" customFormat="1" x14ac:dyDescent="0.25">
      <c r="A349" s="31"/>
      <c r="B349" s="32" t="s">
        <v>491</v>
      </c>
      <c r="C349" s="33">
        <v>840000</v>
      </c>
      <c r="D349" s="33">
        <v>840000</v>
      </c>
      <c r="E349" s="33">
        <v>840000</v>
      </c>
      <c r="F349" s="1">
        <f>FEB!I349</f>
        <v>0</v>
      </c>
      <c r="G349" s="33">
        <v>0</v>
      </c>
      <c r="H349" s="33">
        <v>0</v>
      </c>
      <c r="I349" s="59">
        <f t="shared" si="158"/>
        <v>0</v>
      </c>
      <c r="J349" s="54">
        <f t="shared" si="159"/>
        <v>840000</v>
      </c>
      <c r="K349" s="55">
        <f t="shared" si="160"/>
        <v>0</v>
      </c>
      <c r="L349" s="5"/>
    </row>
    <row r="350" spans="1:12" s="7" customFormat="1" x14ac:dyDescent="0.25">
      <c r="A350" s="31">
        <v>524113</v>
      </c>
      <c r="B350" s="32" t="s">
        <v>38</v>
      </c>
      <c r="C350" s="33">
        <f>C351</f>
        <v>3080000</v>
      </c>
      <c r="D350" s="33">
        <f>D351</f>
        <v>3080000</v>
      </c>
      <c r="E350" s="33">
        <f>E351</f>
        <v>3080000</v>
      </c>
      <c r="F350" s="33">
        <f>FEB!I350</f>
        <v>0</v>
      </c>
      <c r="G350" s="33">
        <f t="shared" ref="G350:H350" si="172">G351</f>
        <v>0</v>
      </c>
      <c r="H350" s="33">
        <f t="shared" si="172"/>
        <v>0</v>
      </c>
      <c r="I350" s="59">
        <f t="shared" si="158"/>
        <v>0</v>
      </c>
      <c r="J350" s="33">
        <f t="shared" si="159"/>
        <v>3080000</v>
      </c>
      <c r="K350" s="55">
        <f t="shared" si="160"/>
        <v>0</v>
      </c>
      <c r="L350" s="5"/>
    </row>
    <row r="351" spans="1:12" x14ac:dyDescent="0.25">
      <c r="A351" s="31"/>
      <c r="B351" s="32" t="s">
        <v>492</v>
      </c>
      <c r="C351" s="33">
        <v>3080000</v>
      </c>
      <c r="D351" s="33">
        <v>3080000</v>
      </c>
      <c r="E351" s="33">
        <v>3080000</v>
      </c>
      <c r="F351" s="1">
        <f>FEB!I351</f>
        <v>0</v>
      </c>
      <c r="G351" s="33">
        <v>0</v>
      </c>
      <c r="H351" s="33">
        <v>0</v>
      </c>
      <c r="I351" s="59">
        <f t="shared" si="158"/>
        <v>0</v>
      </c>
      <c r="J351" s="54">
        <f t="shared" si="159"/>
        <v>3080000</v>
      </c>
      <c r="K351" s="55">
        <f t="shared" si="160"/>
        <v>0</v>
      </c>
      <c r="L351" s="5"/>
    </row>
    <row r="352" spans="1:12" x14ac:dyDescent="0.25">
      <c r="A352" s="31" t="s">
        <v>227</v>
      </c>
      <c r="B352" s="32" t="s">
        <v>60</v>
      </c>
      <c r="C352" s="33">
        <f t="shared" ref="C352:H354" si="173">C353</f>
        <v>320000</v>
      </c>
      <c r="D352" s="33">
        <f t="shared" si="173"/>
        <v>320000</v>
      </c>
      <c r="E352" s="33">
        <f t="shared" si="173"/>
        <v>320000</v>
      </c>
      <c r="F352" s="33">
        <f>FEB!I352</f>
        <v>0</v>
      </c>
      <c r="G352" s="33">
        <f t="shared" si="173"/>
        <v>0</v>
      </c>
      <c r="H352" s="33">
        <f t="shared" si="173"/>
        <v>0</v>
      </c>
      <c r="I352" s="59">
        <f t="shared" si="158"/>
        <v>0</v>
      </c>
      <c r="J352" s="33">
        <f t="shared" si="159"/>
        <v>320000</v>
      </c>
      <c r="K352" s="55">
        <f t="shared" si="160"/>
        <v>0</v>
      </c>
      <c r="L352" s="5"/>
    </row>
    <row r="353" spans="1:12" s="7" customFormat="1" x14ac:dyDescent="0.25">
      <c r="A353" s="31" t="s">
        <v>0</v>
      </c>
      <c r="B353" s="32" t="s">
        <v>244</v>
      </c>
      <c r="C353" s="33">
        <f t="shared" si="173"/>
        <v>320000</v>
      </c>
      <c r="D353" s="33">
        <f t="shared" si="173"/>
        <v>320000</v>
      </c>
      <c r="E353" s="33">
        <f t="shared" si="173"/>
        <v>320000</v>
      </c>
      <c r="F353" s="33">
        <f>FEB!I353</f>
        <v>0</v>
      </c>
      <c r="G353" s="33">
        <f t="shared" si="173"/>
        <v>0</v>
      </c>
      <c r="H353" s="33">
        <f t="shared" si="173"/>
        <v>0</v>
      </c>
      <c r="I353" s="59">
        <f t="shared" si="158"/>
        <v>0</v>
      </c>
      <c r="J353" s="33">
        <f t="shared" si="159"/>
        <v>320000</v>
      </c>
      <c r="K353" s="55">
        <f t="shared" si="160"/>
        <v>0</v>
      </c>
      <c r="L353" s="5"/>
    </row>
    <row r="354" spans="1:12" x14ac:dyDescent="0.25">
      <c r="A354" s="31">
        <v>521211</v>
      </c>
      <c r="B354" s="32" t="s">
        <v>1</v>
      </c>
      <c r="C354" s="33">
        <f t="shared" si="173"/>
        <v>320000</v>
      </c>
      <c r="D354" s="33">
        <f t="shared" si="173"/>
        <v>320000</v>
      </c>
      <c r="E354" s="33">
        <f t="shared" si="173"/>
        <v>320000</v>
      </c>
      <c r="F354" s="33">
        <f>FEB!I354</f>
        <v>0</v>
      </c>
      <c r="G354" s="33">
        <f t="shared" si="173"/>
        <v>0</v>
      </c>
      <c r="H354" s="33">
        <f t="shared" si="173"/>
        <v>0</v>
      </c>
      <c r="I354" s="59">
        <f t="shared" si="158"/>
        <v>0</v>
      </c>
      <c r="J354" s="33">
        <f t="shared" si="159"/>
        <v>320000</v>
      </c>
      <c r="K354" s="55">
        <f t="shared" si="160"/>
        <v>0</v>
      </c>
      <c r="L354" s="5"/>
    </row>
    <row r="355" spans="1:12" x14ac:dyDescent="0.25">
      <c r="A355" s="31"/>
      <c r="B355" s="32" t="s">
        <v>281</v>
      </c>
      <c r="C355" s="33">
        <v>320000</v>
      </c>
      <c r="D355" s="33">
        <v>320000</v>
      </c>
      <c r="E355" s="33">
        <v>320000</v>
      </c>
      <c r="F355" s="1">
        <f>FEB!I355</f>
        <v>0</v>
      </c>
      <c r="G355" s="33">
        <v>0</v>
      </c>
      <c r="H355" s="33">
        <v>0</v>
      </c>
      <c r="I355" s="59">
        <f t="shared" si="158"/>
        <v>0</v>
      </c>
      <c r="J355" s="54">
        <f t="shared" si="159"/>
        <v>320000</v>
      </c>
      <c r="K355" s="55">
        <f t="shared" si="160"/>
        <v>0</v>
      </c>
      <c r="L355" s="5"/>
    </row>
    <row r="356" spans="1:12" x14ac:dyDescent="0.25">
      <c r="A356" s="31" t="s">
        <v>184</v>
      </c>
      <c r="B356" s="32" t="s">
        <v>61</v>
      </c>
      <c r="C356" s="33">
        <f>C357+C362+C366</f>
        <v>54288000</v>
      </c>
      <c r="D356" s="33">
        <f>D357+D362+D366</f>
        <v>54288000</v>
      </c>
      <c r="E356" s="33">
        <f>E357+E362+E366</f>
        <v>54288000</v>
      </c>
      <c r="F356" s="33">
        <f>FEB!I356</f>
        <v>0</v>
      </c>
      <c r="G356" s="33">
        <f t="shared" ref="G356:H356" si="174">G357+G362+G366</f>
        <v>5616000</v>
      </c>
      <c r="H356" s="33">
        <f t="shared" si="174"/>
        <v>0</v>
      </c>
      <c r="I356" s="59">
        <f t="shared" si="158"/>
        <v>5616000</v>
      </c>
      <c r="J356" s="33">
        <f t="shared" si="159"/>
        <v>48672000</v>
      </c>
      <c r="K356" s="55">
        <f t="shared" si="160"/>
        <v>0.10344827586206896</v>
      </c>
      <c r="L356" s="5"/>
    </row>
    <row r="357" spans="1:12" x14ac:dyDescent="0.25">
      <c r="A357" s="31" t="s">
        <v>216</v>
      </c>
      <c r="B357" s="32" t="s">
        <v>62</v>
      </c>
      <c r="C357" s="33">
        <f t="shared" ref="C357:H358" si="175">C358</f>
        <v>13108000</v>
      </c>
      <c r="D357" s="33">
        <f t="shared" si="175"/>
        <v>13108000</v>
      </c>
      <c r="E357" s="33">
        <f t="shared" si="175"/>
        <v>13108000</v>
      </c>
      <c r="F357" s="33">
        <f>FEB!I357</f>
        <v>0</v>
      </c>
      <c r="G357" s="33">
        <f t="shared" si="175"/>
        <v>1356000</v>
      </c>
      <c r="H357" s="33">
        <f t="shared" si="175"/>
        <v>0</v>
      </c>
      <c r="I357" s="59">
        <f t="shared" si="158"/>
        <v>1356000</v>
      </c>
      <c r="J357" s="33">
        <f t="shared" si="159"/>
        <v>11752000</v>
      </c>
      <c r="K357" s="55">
        <f t="shared" si="160"/>
        <v>0.10344827586206896</v>
      </c>
      <c r="L357" s="5"/>
    </row>
    <row r="358" spans="1:12" x14ac:dyDescent="0.25">
      <c r="A358" s="31" t="s">
        <v>0</v>
      </c>
      <c r="B358" s="32" t="s">
        <v>31</v>
      </c>
      <c r="C358" s="33">
        <f t="shared" si="175"/>
        <v>13108000</v>
      </c>
      <c r="D358" s="33">
        <f t="shared" si="175"/>
        <v>13108000</v>
      </c>
      <c r="E358" s="33">
        <f t="shared" si="175"/>
        <v>13108000</v>
      </c>
      <c r="F358" s="33">
        <f>FEB!I358</f>
        <v>0</v>
      </c>
      <c r="G358" s="33">
        <f t="shared" si="175"/>
        <v>1356000</v>
      </c>
      <c r="H358" s="33">
        <f t="shared" si="175"/>
        <v>0</v>
      </c>
      <c r="I358" s="59">
        <f t="shared" si="158"/>
        <v>1356000</v>
      </c>
      <c r="J358" s="33">
        <f t="shared" si="159"/>
        <v>11752000</v>
      </c>
      <c r="K358" s="55">
        <f t="shared" si="160"/>
        <v>0.10344827586206896</v>
      </c>
      <c r="L358" s="5"/>
    </row>
    <row r="359" spans="1:12" s="7" customFormat="1" x14ac:dyDescent="0.25">
      <c r="A359" s="31">
        <v>521211</v>
      </c>
      <c r="B359" s="32" t="s">
        <v>1</v>
      </c>
      <c r="C359" s="33">
        <f>SUM(C360:C361)</f>
        <v>13108000</v>
      </c>
      <c r="D359" s="33">
        <f>SUM(D360:D361)</f>
        <v>13108000</v>
      </c>
      <c r="E359" s="33">
        <f>SUM(E360:E361)</f>
        <v>13108000</v>
      </c>
      <c r="F359" s="33">
        <f>FEB!I359</f>
        <v>0</v>
      </c>
      <c r="G359" s="33">
        <f t="shared" ref="G359:H359" si="176">SUM(G360:G361)</f>
        <v>1356000</v>
      </c>
      <c r="H359" s="33">
        <f t="shared" si="176"/>
        <v>0</v>
      </c>
      <c r="I359" s="59">
        <f t="shared" si="158"/>
        <v>1356000</v>
      </c>
      <c r="J359" s="33">
        <f t="shared" si="159"/>
        <v>11752000</v>
      </c>
      <c r="K359" s="55">
        <f t="shared" si="160"/>
        <v>0.10344827586206896</v>
      </c>
      <c r="L359" s="5"/>
    </row>
    <row r="360" spans="1:12" x14ac:dyDescent="0.25">
      <c r="A360" s="31"/>
      <c r="B360" s="32" t="s">
        <v>501</v>
      </c>
      <c r="C360" s="33">
        <v>7830000</v>
      </c>
      <c r="D360" s="33">
        <v>7830000</v>
      </c>
      <c r="E360" s="33">
        <v>7830000</v>
      </c>
      <c r="F360" s="1">
        <f>FEB!I360</f>
        <v>0</v>
      </c>
      <c r="G360" s="33">
        <f>6*135000</f>
        <v>810000</v>
      </c>
      <c r="H360" s="33">
        <v>0</v>
      </c>
      <c r="I360" s="59">
        <f t="shared" si="158"/>
        <v>810000</v>
      </c>
      <c r="J360" s="54">
        <f t="shared" si="159"/>
        <v>7020000</v>
      </c>
      <c r="K360" s="55">
        <f t="shared" si="160"/>
        <v>0.10344827586206896</v>
      </c>
      <c r="L360" s="5"/>
    </row>
    <row r="361" spans="1:12" s="7" customFormat="1" x14ac:dyDescent="0.25">
      <c r="A361" s="31"/>
      <c r="B361" s="32" t="s">
        <v>281</v>
      </c>
      <c r="C361" s="33">
        <v>5278000</v>
      </c>
      <c r="D361" s="33">
        <v>5278000</v>
      </c>
      <c r="E361" s="33">
        <v>5278000</v>
      </c>
      <c r="F361" s="1">
        <f>FEB!I361</f>
        <v>0</v>
      </c>
      <c r="G361" s="33">
        <f>6*91000</f>
        <v>546000</v>
      </c>
      <c r="H361" s="33">
        <v>0</v>
      </c>
      <c r="I361" s="59">
        <f t="shared" si="158"/>
        <v>546000</v>
      </c>
      <c r="J361" s="54">
        <f t="shared" si="159"/>
        <v>4732000</v>
      </c>
      <c r="K361" s="55">
        <f t="shared" si="160"/>
        <v>0.10344827586206896</v>
      </c>
      <c r="L361" s="16"/>
    </row>
    <row r="362" spans="1:12" s="7" customFormat="1" x14ac:dyDescent="0.25">
      <c r="A362" s="31" t="s">
        <v>217</v>
      </c>
      <c r="B362" s="32" t="s">
        <v>63</v>
      </c>
      <c r="C362" s="33">
        <f t="shared" ref="C362:H364" si="177">C363</f>
        <v>38280000</v>
      </c>
      <c r="D362" s="33">
        <f t="shared" si="177"/>
        <v>38280000</v>
      </c>
      <c r="E362" s="33">
        <f t="shared" si="177"/>
        <v>38280000</v>
      </c>
      <c r="F362" s="33">
        <f>FEB!I362</f>
        <v>0</v>
      </c>
      <c r="G362" s="33">
        <f t="shared" si="177"/>
        <v>3960000</v>
      </c>
      <c r="H362" s="33">
        <f t="shared" si="177"/>
        <v>0</v>
      </c>
      <c r="I362" s="59">
        <f t="shared" si="158"/>
        <v>3960000</v>
      </c>
      <c r="J362" s="33">
        <f t="shared" si="159"/>
        <v>34320000</v>
      </c>
      <c r="K362" s="55">
        <f t="shared" si="160"/>
        <v>0.10344827586206896</v>
      </c>
      <c r="L362" s="5"/>
    </row>
    <row r="363" spans="1:12" s="7" customFormat="1" x14ac:dyDescent="0.25">
      <c r="A363" s="31" t="s">
        <v>0</v>
      </c>
      <c r="B363" s="32" t="s">
        <v>244</v>
      </c>
      <c r="C363" s="33">
        <f t="shared" si="177"/>
        <v>38280000</v>
      </c>
      <c r="D363" s="33">
        <f t="shared" si="177"/>
        <v>38280000</v>
      </c>
      <c r="E363" s="33">
        <f t="shared" si="177"/>
        <v>38280000</v>
      </c>
      <c r="F363" s="33">
        <f>FEB!I363</f>
        <v>0</v>
      </c>
      <c r="G363" s="33">
        <f t="shared" si="177"/>
        <v>3960000</v>
      </c>
      <c r="H363" s="33">
        <f t="shared" si="177"/>
        <v>0</v>
      </c>
      <c r="I363" s="59">
        <f t="shared" si="158"/>
        <v>3960000</v>
      </c>
      <c r="J363" s="33">
        <f t="shared" si="159"/>
        <v>34320000</v>
      </c>
      <c r="K363" s="55">
        <f t="shared" si="160"/>
        <v>0.10344827586206896</v>
      </c>
      <c r="L363" s="5"/>
    </row>
    <row r="364" spans="1:12" x14ac:dyDescent="0.25">
      <c r="A364" s="31">
        <v>524113</v>
      </c>
      <c r="B364" s="32" t="s">
        <v>38</v>
      </c>
      <c r="C364" s="33">
        <f t="shared" si="177"/>
        <v>38280000</v>
      </c>
      <c r="D364" s="33">
        <f t="shared" si="177"/>
        <v>38280000</v>
      </c>
      <c r="E364" s="33">
        <f t="shared" si="177"/>
        <v>38280000</v>
      </c>
      <c r="F364" s="33">
        <f>FEB!I364</f>
        <v>0</v>
      </c>
      <c r="G364" s="33">
        <f t="shared" si="177"/>
        <v>3960000</v>
      </c>
      <c r="H364" s="33">
        <f t="shared" si="177"/>
        <v>0</v>
      </c>
      <c r="I364" s="59">
        <f t="shared" si="158"/>
        <v>3960000</v>
      </c>
      <c r="J364" s="33">
        <f t="shared" si="159"/>
        <v>34320000</v>
      </c>
      <c r="K364" s="55">
        <f t="shared" si="160"/>
        <v>0.10344827586206896</v>
      </c>
      <c r="L364" s="5"/>
    </row>
    <row r="365" spans="1:12" x14ac:dyDescent="0.25">
      <c r="A365" s="31"/>
      <c r="B365" s="32" t="s">
        <v>488</v>
      </c>
      <c r="C365" s="33">
        <v>38280000</v>
      </c>
      <c r="D365" s="33">
        <v>38280000</v>
      </c>
      <c r="E365" s="33">
        <v>38280000</v>
      </c>
      <c r="F365" s="1">
        <f>FEB!I365</f>
        <v>0</v>
      </c>
      <c r="G365" s="33">
        <f>6*660000</f>
        <v>3960000</v>
      </c>
      <c r="H365" s="33">
        <v>0</v>
      </c>
      <c r="I365" s="59">
        <f t="shared" si="158"/>
        <v>3960000</v>
      </c>
      <c r="J365" s="54">
        <f t="shared" si="159"/>
        <v>34320000</v>
      </c>
      <c r="K365" s="55">
        <f t="shared" si="160"/>
        <v>0.10344827586206896</v>
      </c>
      <c r="L365" s="5"/>
    </row>
    <row r="366" spans="1:12" x14ac:dyDescent="0.25">
      <c r="A366" s="31" t="s">
        <v>227</v>
      </c>
      <c r="B366" s="32" t="s">
        <v>64</v>
      </c>
      <c r="C366" s="33">
        <f t="shared" ref="C366:H368" si="178">C367</f>
        <v>2900000</v>
      </c>
      <c r="D366" s="33">
        <f t="shared" si="178"/>
        <v>2900000</v>
      </c>
      <c r="E366" s="33">
        <f t="shared" si="178"/>
        <v>2900000</v>
      </c>
      <c r="F366" s="33">
        <f>FEB!I366</f>
        <v>0</v>
      </c>
      <c r="G366" s="33">
        <f t="shared" si="178"/>
        <v>300000</v>
      </c>
      <c r="H366" s="33">
        <f t="shared" si="178"/>
        <v>0</v>
      </c>
      <c r="I366" s="59">
        <f t="shared" si="158"/>
        <v>300000</v>
      </c>
      <c r="J366" s="33">
        <f t="shared" si="159"/>
        <v>2600000</v>
      </c>
      <c r="K366" s="55">
        <f t="shared" si="160"/>
        <v>0.10344827586206896</v>
      </c>
      <c r="L366" s="5"/>
    </row>
    <row r="367" spans="1:12" x14ac:dyDescent="0.25">
      <c r="A367" s="31" t="s">
        <v>0</v>
      </c>
      <c r="B367" s="32" t="s">
        <v>244</v>
      </c>
      <c r="C367" s="33">
        <f t="shared" si="178"/>
        <v>2900000</v>
      </c>
      <c r="D367" s="33">
        <f t="shared" si="178"/>
        <v>2900000</v>
      </c>
      <c r="E367" s="33">
        <f t="shared" si="178"/>
        <v>2900000</v>
      </c>
      <c r="F367" s="33">
        <f>FEB!I367</f>
        <v>0</v>
      </c>
      <c r="G367" s="33">
        <f t="shared" si="178"/>
        <v>300000</v>
      </c>
      <c r="H367" s="33">
        <f t="shared" si="178"/>
        <v>0</v>
      </c>
      <c r="I367" s="59">
        <f t="shared" si="158"/>
        <v>300000</v>
      </c>
      <c r="J367" s="33">
        <f t="shared" si="159"/>
        <v>2600000</v>
      </c>
      <c r="K367" s="55">
        <f t="shared" si="160"/>
        <v>0.10344827586206896</v>
      </c>
      <c r="L367" s="5"/>
    </row>
    <row r="368" spans="1:12" s="7" customFormat="1" x14ac:dyDescent="0.25">
      <c r="A368" s="31">
        <v>521211</v>
      </c>
      <c r="B368" s="32" t="s">
        <v>1</v>
      </c>
      <c r="C368" s="33">
        <f t="shared" si="178"/>
        <v>2900000</v>
      </c>
      <c r="D368" s="33">
        <f t="shared" si="178"/>
        <v>2900000</v>
      </c>
      <c r="E368" s="33">
        <f t="shared" si="178"/>
        <v>2900000</v>
      </c>
      <c r="F368" s="33">
        <f>FEB!I368</f>
        <v>0</v>
      </c>
      <c r="G368" s="33">
        <f t="shared" si="178"/>
        <v>300000</v>
      </c>
      <c r="H368" s="33">
        <f t="shared" si="178"/>
        <v>0</v>
      </c>
      <c r="I368" s="59">
        <f t="shared" si="158"/>
        <v>300000</v>
      </c>
      <c r="J368" s="33">
        <f t="shared" si="159"/>
        <v>2600000</v>
      </c>
      <c r="K368" s="55">
        <f t="shared" si="160"/>
        <v>0.10344827586206896</v>
      </c>
      <c r="L368" s="5"/>
    </row>
    <row r="369" spans="1:12" x14ac:dyDescent="0.25">
      <c r="A369" s="31"/>
      <c r="B369" s="32" t="s">
        <v>336</v>
      </c>
      <c r="C369" s="33">
        <v>2900000</v>
      </c>
      <c r="D369" s="33">
        <v>2900000</v>
      </c>
      <c r="E369" s="33">
        <v>2900000</v>
      </c>
      <c r="F369" s="1">
        <f>FEB!I369</f>
        <v>0</v>
      </c>
      <c r="G369" s="33">
        <f>6*50000</f>
        <v>300000</v>
      </c>
      <c r="H369" s="33">
        <v>0</v>
      </c>
      <c r="I369" s="59">
        <f t="shared" si="158"/>
        <v>300000</v>
      </c>
      <c r="J369" s="54">
        <f t="shared" si="159"/>
        <v>2600000</v>
      </c>
      <c r="K369" s="55">
        <f t="shared" si="160"/>
        <v>0.10344827586206896</v>
      </c>
      <c r="L369" s="5"/>
    </row>
    <row r="370" spans="1:12" s="7" customFormat="1" x14ac:dyDescent="0.25">
      <c r="A370" s="31" t="s">
        <v>183</v>
      </c>
      <c r="B370" s="32" t="s">
        <v>65</v>
      </c>
      <c r="C370" s="33">
        <f>C371+C375+C379</f>
        <v>2448000</v>
      </c>
      <c r="D370" s="33">
        <f>D371+D375+D379</f>
        <v>2448000</v>
      </c>
      <c r="E370" s="33">
        <f>E371+E375+E379</f>
        <v>2448000</v>
      </c>
      <c r="F370" s="33">
        <f>FEB!I370</f>
        <v>0</v>
      </c>
      <c r="G370" s="33">
        <f t="shared" ref="G370:H370" si="179">G371+G375+G379</f>
        <v>0</v>
      </c>
      <c r="H370" s="33">
        <f t="shared" si="179"/>
        <v>0</v>
      </c>
      <c r="I370" s="59">
        <f t="shared" si="158"/>
        <v>0</v>
      </c>
      <c r="J370" s="33">
        <f t="shared" si="159"/>
        <v>2448000</v>
      </c>
      <c r="K370" s="55">
        <f t="shared" si="160"/>
        <v>0</v>
      </c>
      <c r="L370" s="5"/>
    </row>
    <row r="371" spans="1:12" x14ac:dyDescent="0.25">
      <c r="A371" s="31" t="s">
        <v>216</v>
      </c>
      <c r="B371" s="32" t="s">
        <v>66</v>
      </c>
      <c r="C371" s="33">
        <f t="shared" ref="C371:H373" si="180">C372</f>
        <v>318000</v>
      </c>
      <c r="D371" s="33">
        <f t="shared" si="180"/>
        <v>318000</v>
      </c>
      <c r="E371" s="33">
        <f t="shared" si="180"/>
        <v>318000</v>
      </c>
      <c r="F371" s="33">
        <f>FEB!I371</f>
        <v>0</v>
      </c>
      <c r="G371" s="33">
        <f t="shared" si="180"/>
        <v>0</v>
      </c>
      <c r="H371" s="33">
        <f t="shared" si="180"/>
        <v>0</v>
      </c>
      <c r="I371" s="59">
        <f t="shared" si="158"/>
        <v>0</v>
      </c>
      <c r="J371" s="33">
        <f t="shared" si="159"/>
        <v>318000</v>
      </c>
      <c r="K371" s="55">
        <f t="shared" si="160"/>
        <v>0</v>
      </c>
      <c r="L371" s="5"/>
    </row>
    <row r="372" spans="1:12" x14ac:dyDescent="0.25">
      <c r="A372" s="31" t="s">
        <v>0</v>
      </c>
      <c r="B372" s="32" t="s">
        <v>245</v>
      </c>
      <c r="C372" s="33">
        <f t="shared" si="180"/>
        <v>318000</v>
      </c>
      <c r="D372" s="33">
        <f t="shared" si="180"/>
        <v>318000</v>
      </c>
      <c r="E372" s="33">
        <f t="shared" si="180"/>
        <v>318000</v>
      </c>
      <c r="F372" s="33">
        <f>FEB!I372</f>
        <v>0</v>
      </c>
      <c r="G372" s="33">
        <f t="shared" si="180"/>
        <v>0</v>
      </c>
      <c r="H372" s="33">
        <f t="shared" si="180"/>
        <v>0</v>
      </c>
      <c r="I372" s="59">
        <f t="shared" si="158"/>
        <v>0</v>
      </c>
      <c r="J372" s="33">
        <f t="shared" si="159"/>
        <v>318000</v>
      </c>
      <c r="K372" s="55">
        <f t="shared" si="160"/>
        <v>0</v>
      </c>
      <c r="L372" s="5"/>
    </row>
    <row r="373" spans="1:12" s="7" customFormat="1" x14ac:dyDescent="0.25">
      <c r="A373" s="31">
        <v>521211</v>
      </c>
      <c r="B373" s="32" t="s">
        <v>1</v>
      </c>
      <c r="C373" s="33">
        <f t="shared" si="180"/>
        <v>318000</v>
      </c>
      <c r="D373" s="33">
        <f t="shared" si="180"/>
        <v>318000</v>
      </c>
      <c r="E373" s="33">
        <f t="shared" si="180"/>
        <v>318000</v>
      </c>
      <c r="F373" s="33">
        <f>FEB!I373</f>
        <v>0</v>
      </c>
      <c r="G373" s="33">
        <f t="shared" si="180"/>
        <v>0</v>
      </c>
      <c r="H373" s="33">
        <f t="shared" si="180"/>
        <v>0</v>
      </c>
      <c r="I373" s="59">
        <f t="shared" si="158"/>
        <v>0</v>
      </c>
      <c r="J373" s="33">
        <f t="shared" si="159"/>
        <v>318000</v>
      </c>
      <c r="K373" s="55">
        <f t="shared" si="160"/>
        <v>0</v>
      </c>
      <c r="L373" s="16"/>
    </row>
    <row r="374" spans="1:12" s="7" customFormat="1" x14ac:dyDescent="0.25">
      <c r="A374" s="31"/>
      <c r="B374" s="32" t="s">
        <v>281</v>
      </c>
      <c r="C374" s="33">
        <v>318000</v>
      </c>
      <c r="D374" s="33">
        <v>318000</v>
      </c>
      <c r="E374" s="33">
        <v>318000</v>
      </c>
      <c r="F374" s="1">
        <f>FEB!I374</f>
        <v>0</v>
      </c>
      <c r="G374" s="33">
        <v>0</v>
      </c>
      <c r="H374" s="33">
        <v>0</v>
      </c>
      <c r="I374" s="59">
        <f t="shared" si="158"/>
        <v>0</v>
      </c>
      <c r="J374" s="54">
        <f t="shared" si="159"/>
        <v>318000</v>
      </c>
      <c r="K374" s="55">
        <f t="shared" si="160"/>
        <v>0</v>
      </c>
      <c r="L374" s="5"/>
    </row>
    <row r="375" spans="1:12" x14ac:dyDescent="0.25">
      <c r="A375" s="31" t="s">
        <v>217</v>
      </c>
      <c r="B375" s="32" t="s">
        <v>67</v>
      </c>
      <c r="C375" s="33">
        <f t="shared" ref="C375:H377" si="181">C376</f>
        <v>1920000</v>
      </c>
      <c r="D375" s="33">
        <f t="shared" si="181"/>
        <v>1920000</v>
      </c>
      <c r="E375" s="33">
        <f t="shared" si="181"/>
        <v>1920000</v>
      </c>
      <c r="F375" s="33">
        <f>FEB!I375</f>
        <v>0</v>
      </c>
      <c r="G375" s="33">
        <f t="shared" si="181"/>
        <v>0</v>
      </c>
      <c r="H375" s="33">
        <f t="shared" si="181"/>
        <v>0</v>
      </c>
      <c r="I375" s="59">
        <f t="shared" si="158"/>
        <v>0</v>
      </c>
      <c r="J375" s="33">
        <f t="shared" si="159"/>
        <v>1920000</v>
      </c>
      <c r="K375" s="55">
        <f t="shared" si="160"/>
        <v>0</v>
      </c>
      <c r="L375" s="5"/>
    </row>
    <row r="376" spans="1:12" x14ac:dyDescent="0.25">
      <c r="A376" s="31" t="s">
        <v>0</v>
      </c>
      <c r="B376" s="32" t="s">
        <v>244</v>
      </c>
      <c r="C376" s="33">
        <f t="shared" si="181"/>
        <v>1920000</v>
      </c>
      <c r="D376" s="33">
        <f t="shared" si="181"/>
        <v>1920000</v>
      </c>
      <c r="E376" s="33">
        <f t="shared" si="181"/>
        <v>1920000</v>
      </c>
      <c r="F376" s="33">
        <f>FEB!I376</f>
        <v>0</v>
      </c>
      <c r="G376" s="33">
        <f t="shared" si="181"/>
        <v>0</v>
      </c>
      <c r="H376" s="33">
        <f t="shared" si="181"/>
        <v>0</v>
      </c>
      <c r="I376" s="59">
        <f t="shared" si="158"/>
        <v>0</v>
      </c>
      <c r="J376" s="33">
        <f t="shared" si="159"/>
        <v>1920000</v>
      </c>
      <c r="K376" s="55">
        <f t="shared" si="160"/>
        <v>0</v>
      </c>
    </row>
    <row r="377" spans="1:12" x14ac:dyDescent="0.25">
      <c r="A377" s="31">
        <v>521119</v>
      </c>
      <c r="B377" s="32" t="s">
        <v>12</v>
      </c>
      <c r="C377" s="33">
        <f t="shared" si="181"/>
        <v>1920000</v>
      </c>
      <c r="D377" s="33">
        <f t="shared" si="181"/>
        <v>1920000</v>
      </c>
      <c r="E377" s="33">
        <f t="shared" si="181"/>
        <v>1920000</v>
      </c>
      <c r="F377" s="33">
        <f>FEB!I377</f>
        <v>0</v>
      </c>
      <c r="G377" s="33">
        <f t="shared" si="181"/>
        <v>0</v>
      </c>
      <c r="H377" s="33">
        <f t="shared" si="181"/>
        <v>0</v>
      </c>
      <c r="I377" s="59">
        <f t="shared" si="158"/>
        <v>0</v>
      </c>
      <c r="J377" s="33">
        <f t="shared" si="159"/>
        <v>1920000</v>
      </c>
      <c r="K377" s="55">
        <f t="shared" si="160"/>
        <v>0</v>
      </c>
      <c r="L377" s="5"/>
    </row>
    <row r="378" spans="1:12" s="7" customFormat="1" x14ac:dyDescent="0.25">
      <c r="A378" s="31"/>
      <c r="B378" s="32" t="s">
        <v>398</v>
      </c>
      <c r="C378" s="33">
        <v>1920000</v>
      </c>
      <c r="D378" s="33">
        <v>1920000</v>
      </c>
      <c r="E378" s="33">
        <v>1920000</v>
      </c>
      <c r="F378" s="1">
        <f>FEB!I378</f>
        <v>0</v>
      </c>
      <c r="G378" s="33">
        <v>0</v>
      </c>
      <c r="H378" s="33">
        <v>0</v>
      </c>
      <c r="I378" s="59">
        <f t="shared" si="158"/>
        <v>0</v>
      </c>
      <c r="J378" s="54">
        <f t="shared" si="159"/>
        <v>1920000</v>
      </c>
      <c r="K378" s="55">
        <f t="shared" si="160"/>
        <v>0</v>
      </c>
      <c r="L378" s="5"/>
    </row>
    <row r="379" spans="1:12" x14ac:dyDescent="0.25">
      <c r="A379" s="31" t="s">
        <v>227</v>
      </c>
      <c r="B379" s="32" t="s">
        <v>68</v>
      </c>
      <c r="C379" s="33">
        <f t="shared" ref="C379:H381" si="182">C380</f>
        <v>210000</v>
      </c>
      <c r="D379" s="33">
        <f t="shared" si="182"/>
        <v>210000</v>
      </c>
      <c r="E379" s="33">
        <f t="shared" si="182"/>
        <v>210000</v>
      </c>
      <c r="F379" s="33">
        <f>FEB!I379</f>
        <v>0</v>
      </c>
      <c r="G379" s="33">
        <f t="shared" si="182"/>
        <v>0</v>
      </c>
      <c r="H379" s="33">
        <f t="shared" si="182"/>
        <v>0</v>
      </c>
      <c r="I379" s="59">
        <f t="shared" si="158"/>
        <v>0</v>
      </c>
      <c r="J379" s="33">
        <f t="shared" si="159"/>
        <v>210000</v>
      </c>
      <c r="K379" s="55">
        <f t="shared" si="160"/>
        <v>0</v>
      </c>
      <c r="L379" s="5"/>
    </row>
    <row r="380" spans="1:12" x14ac:dyDescent="0.25">
      <c r="A380" s="31" t="s">
        <v>0</v>
      </c>
      <c r="B380" s="32" t="s">
        <v>244</v>
      </c>
      <c r="C380" s="33">
        <f t="shared" si="182"/>
        <v>210000</v>
      </c>
      <c r="D380" s="33">
        <f t="shared" si="182"/>
        <v>210000</v>
      </c>
      <c r="E380" s="33">
        <f t="shared" si="182"/>
        <v>210000</v>
      </c>
      <c r="F380" s="33">
        <f>FEB!I380</f>
        <v>0</v>
      </c>
      <c r="G380" s="33">
        <f t="shared" si="182"/>
        <v>0</v>
      </c>
      <c r="H380" s="33">
        <f t="shared" si="182"/>
        <v>0</v>
      </c>
      <c r="I380" s="59">
        <f t="shared" si="158"/>
        <v>0</v>
      </c>
      <c r="J380" s="33">
        <f t="shared" si="159"/>
        <v>210000</v>
      </c>
      <c r="K380" s="55">
        <f t="shared" si="160"/>
        <v>0</v>
      </c>
      <c r="L380" s="5"/>
    </row>
    <row r="381" spans="1:12" s="7" customFormat="1" x14ac:dyDescent="0.25">
      <c r="A381" s="31">
        <v>521211</v>
      </c>
      <c r="B381" s="32" t="s">
        <v>1</v>
      </c>
      <c r="C381" s="33">
        <f t="shared" si="182"/>
        <v>210000</v>
      </c>
      <c r="D381" s="33">
        <f t="shared" si="182"/>
        <v>210000</v>
      </c>
      <c r="E381" s="33">
        <f t="shared" si="182"/>
        <v>210000</v>
      </c>
      <c r="F381" s="33">
        <f>FEB!I381</f>
        <v>0</v>
      </c>
      <c r="G381" s="33">
        <f t="shared" si="182"/>
        <v>0</v>
      </c>
      <c r="H381" s="33">
        <f t="shared" si="182"/>
        <v>0</v>
      </c>
      <c r="I381" s="59">
        <f t="shared" si="158"/>
        <v>0</v>
      </c>
      <c r="J381" s="33">
        <f t="shared" si="159"/>
        <v>210000</v>
      </c>
      <c r="K381" s="55">
        <f t="shared" si="160"/>
        <v>0</v>
      </c>
      <c r="L381" s="5"/>
    </row>
    <row r="382" spans="1:12" x14ac:dyDescent="0.25">
      <c r="A382" s="31"/>
      <c r="B382" s="32" t="s">
        <v>336</v>
      </c>
      <c r="C382" s="33">
        <v>210000</v>
      </c>
      <c r="D382" s="33">
        <v>210000</v>
      </c>
      <c r="E382" s="33">
        <v>210000</v>
      </c>
      <c r="F382" s="1">
        <f>FEB!I382</f>
        <v>0</v>
      </c>
      <c r="G382" s="33">
        <v>0</v>
      </c>
      <c r="H382" s="33">
        <v>0</v>
      </c>
      <c r="I382" s="59">
        <f t="shared" si="158"/>
        <v>0</v>
      </c>
      <c r="J382" s="54">
        <f t="shared" si="159"/>
        <v>210000</v>
      </c>
      <c r="K382" s="55">
        <f t="shared" si="160"/>
        <v>0</v>
      </c>
      <c r="L382" s="5"/>
    </row>
    <row r="383" spans="1:12" s="7" customFormat="1" x14ac:dyDescent="0.25">
      <c r="A383" s="31" t="s">
        <v>182</v>
      </c>
      <c r="B383" s="32" t="s">
        <v>69</v>
      </c>
      <c r="C383" s="33">
        <f>C384+C388+C394</f>
        <v>3658000</v>
      </c>
      <c r="D383" s="33">
        <f>D384+D388+D394</f>
        <v>3658000</v>
      </c>
      <c r="E383" s="33">
        <f>E384+E388+E394</f>
        <v>3658000</v>
      </c>
      <c r="F383" s="33">
        <f>FEB!I383</f>
        <v>0</v>
      </c>
      <c r="G383" s="33">
        <f t="shared" ref="G383:H383" si="183">G384+G388+G394</f>
        <v>0</v>
      </c>
      <c r="H383" s="33">
        <f t="shared" si="183"/>
        <v>0</v>
      </c>
      <c r="I383" s="59">
        <f t="shared" si="158"/>
        <v>0</v>
      </c>
      <c r="J383" s="33">
        <f t="shared" si="159"/>
        <v>3658000</v>
      </c>
      <c r="K383" s="55">
        <f t="shared" si="160"/>
        <v>0</v>
      </c>
      <c r="L383" s="16"/>
    </row>
    <row r="384" spans="1:12" s="7" customFormat="1" x14ac:dyDescent="0.25">
      <c r="A384" s="31" t="s">
        <v>216</v>
      </c>
      <c r="B384" s="32" t="s">
        <v>70</v>
      </c>
      <c r="C384" s="33">
        <f t="shared" ref="C384:H386" si="184">C385</f>
        <v>378000</v>
      </c>
      <c r="D384" s="33">
        <f t="shared" si="184"/>
        <v>378000</v>
      </c>
      <c r="E384" s="33">
        <f t="shared" si="184"/>
        <v>378000</v>
      </c>
      <c r="F384" s="33">
        <f>FEB!I384</f>
        <v>0</v>
      </c>
      <c r="G384" s="33">
        <f t="shared" si="184"/>
        <v>0</v>
      </c>
      <c r="H384" s="33">
        <f t="shared" si="184"/>
        <v>0</v>
      </c>
      <c r="I384" s="59">
        <f t="shared" si="158"/>
        <v>0</v>
      </c>
      <c r="J384" s="33">
        <f t="shared" si="159"/>
        <v>378000</v>
      </c>
      <c r="K384" s="55">
        <f t="shared" si="160"/>
        <v>0</v>
      </c>
      <c r="L384" s="5"/>
    </row>
    <row r="385" spans="1:12" s="7" customFormat="1" x14ac:dyDescent="0.25">
      <c r="A385" s="31" t="s">
        <v>0</v>
      </c>
      <c r="B385" s="32" t="s">
        <v>245</v>
      </c>
      <c r="C385" s="33">
        <f t="shared" si="184"/>
        <v>378000</v>
      </c>
      <c r="D385" s="33">
        <f t="shared" si="184"/>
        <v>378000</v>
      </c>
      <c r="E385" s="33">
        <f t="shared" si="184"/>
        <v>378000</v>
      </c>
      <c r="F385" s="33">
        <f>FEB!I385</f>
        <v>0</v>
      </c>
      <c r="G385" s="33">
        <f t="shared" si="184"/>
        <v>0</v>
      </c>
      <c r="H385" s="33">
        <f t="shared" si="184"/>
        <v>0</v>
      </c>
      <c r="I385" s="59">
        <f t="shared" si="158"/>
        <v>0</v>
      </c>
      <c r="J385" s="33">
        <f t="shared" si="159"/>
        <v>378000</v>
      </c>
      <c r="K385" s="55">
        <f t="shared" si="160"/>
        <v>0</v>
      </c>
      <c r="L385" s="5"/>
    </row>
    <row r="386" spans="1:12" x14ac:dyDescent="0.25">
      <c r="A386" s="31">
        <v>521211</v>
      </c>
      <c r="B386" s="32" t="s">
        <v>1</v>
      </c>
      <c r="C386" s="33">
        <f t="shared" si="184"/>
        <v>378000</v>
      </c>
      <c r="D386" s="33">
        <f t="shared" si="184"/>
        <v>378000</v>
      </c>
      <c r="E386" s="33">
        <f t="shared" si="184"/>
        <v>378000</v>
      </c>
      <c r="F386" s="33">
        <f>FEB!I386</f>
        <v>0</v>
      </c>
      <c r="G386" s="33">
        <f t="shared" si="184"/>
        <v>0</v>
      </c>
      <c r="H386" s="33">
        <f t="shared" si="184"/>
        <v>0</v>
      </c>
      <c r="I386" s="59">
        <f t="shared" si="158"/>
        <v>0</v>
      </c>
      <c r="J386" s="33">
        <f t="shared" si="159"/>
        <v>378000</v>
      </c>
      <c r="K386" s="55">
        <f t="shared" si="160"/>
        <v>0</v>
      </c>
      <c r="L386" s="5"/>
    </row>
    <row r="387" spans="1:12" x14ac:dyDescent="0.25">
      <c r="A387" s="31"/>
      <c r="B387" s="32" t="s">
        <v>281</v>
      </c>
      <c r="C387" s="33">
        <v>378000</v>
      </c>
      <c r="D387" s="33">
        <v>378000</v>
      </c>
      <c r="E387" s="33">
        <v>378000</v>
      </c>
      <c r="F387" s="1">
        <f>FEB!I387</f>
        <v>0</v>
      </c>
      <c r="G387" s="33">
        <v>0</v>
      </c>
      <c r="H387" s="33">
        <v>0</v>
      </c>
      <c r="I387" s="59">
        <f t="shared" si="158"/>
        <v>0</v>
      </c>
      <c r="J387" s="54">
        <f t="shared" si="159"/>
        <v>378000</v>
      </c>
      <c r="K387" s="55">
        <f t="shared" si="160"/>
        <v>0</v>
      </c>
      <c r="L387" s="5"/>
    </row>
    <row r="388" spans="1:12" s="7" customFormat="1" x14ac:dyDescent="0.25">
      <c r="A388" s="31" t="s">
        <v>217</v>
      </c>
      <c r="B388" s="32" t="s">
        <v>71</v>
      </c>
      <c r="C388" s="33">
        <f>C389</f>
        <v>3120000</v>
      </c>
      <c r="D388" s="33">
        <f>D389</f>
        <v>3120000</v>
      </c>
      <c r="E388" s="33">
        <f>E389</f>
        <v>3120000</v>
      </c>
      <c r="F388" s="33">
        <f>FEB!I388</f>
        <v>0</v>
      </c>
      <c r="G388" s="33">
        <f t="shared" ref="G388:H388" si="185">G389</f>
        <v>0</v>
      </c>
      <c r="H388" s="33">
        <f t="shared" si="185"/>
        <v>0</v>
      </c>
      <c r="I388" s="59">
        <f t="shared" si="158"/>
        <v>0</v>
      </c>
      <c r="J388" s="33">
        <f t="shared" si="159"/>
        <v>3120000</v>
      </c>
      <c r="K388" s="55">
        <f t="shared" si="160"/>
        <v>0</v>
      </c>
      <c r="L388" s="5"/>
    </row>
    <row r="389" spans="1:12" x14ac:dyDescent="0.25">
      <c r="A389" s="31" t="s">
        <v>0</v>
      </c>
      <c r="B389" s="32" t="s">
        <v>244</v>
      </c>
      <c r="C389" s="33">
        <f>C390+C392</f>
        <v>3120000</v>
      </c>
      <c r="D389" s="33">
        <f>D390+D392</f>
        <v>3120000</v>
      </c>
      <c r="E389" s="33">
        <f>E390+E392</f>
        <v>3120000</v>
      </c>
      <c r="F389" s="33">
        <f>FEB!I389</f>
        <v>0</v>
      </c>
      <c r="G389" s="33">
        <f t="shared" ref="G389:H389" si="186">G390+G392</f>
        <v>0</v>
      </c>
      <c r="H389" s="33">
        <f t="shared" si="186"/>
        <v>0</v>
      </c>
      <c r="I389" s="59">
        <f t="shared" si="158"/>
        <v>0</v>
      </c>
      <c r="J389" s="33">
        <f t="shared" si="159"/>
        <v>3120000</v>
      </c>
      <c r="K389" s="55">
        <f t="shared" si="160"/>
        <v>0</v>
      </c>
      <c r="L389" s="5"/>
    </row>
    <row r="390" spans="1:12" x14ac:dyDescent="0.25">
      <c r="A390" s="31">
        <v>521211</v>
      </c>
      <c r="B390" s="32" t="s">
        <v>1</v>
      </c>
      <c r="C390" s="33">
        <f>C391</f>
        <v>480000</v>
      </c>
      <c r="D390" s="33">
        <f>D391</f>
        <v>480000</v>
      </c>
      <c r="E390" s="33">
        <f>E391</f>
        <v>480000</v>
      </c>
      <c r="F390" s="33">
        <f>FEB!I390</f>
        <v>0</v>
      </c>
      <c r="G390" s="33">
        <f t="shared" ref="G390:H390" si="187">G391</f>
        <v>0</v>
      </c>
      <c r="H390" s="33">
        <f t="shared" si="187"/>
        <v>0</v>
      </c>
      <c r="I390" s="59">
        <f t="shared" si="158"/>
        <v>0</v>
      </c>
      <c r="J390" s="33">
        <f t="shared" si="159"/>
        <v>480000</v>
      </c>
      <c r="K390" s="55">
        <f t="shared" si="160"/>
        <v>0</v>
      </c>
      <c r="L390" s="5"/>
    </row>
    <row r="391" spans="1:12" x14ac:dyDescent="0.25">
      <c r="A391" s="31"/>
      <c r="B391" s="32" t="s">
        <v>340</v>
      </c>
      <c r="C391" s="33">
        <v>480000</v>
      </c>
      <c r="D391" s="33">
        <v>480000</v>
      </c>
      <c r="E391" s="33">
        <v>480000</v>
      </c>
      <c r="F391" s="1">
        <f>FEB!I391</f>
        <v>0</v>
      </c>
      <c r="G391" s="33">
        <v>0</v>
      </c>
      <c r="H391" s="33">
        <v>0</v>
      </c>
      <c r="I391" s="59">
        <f t="shared" si="158"/>
        <v>0</v>
      </c>
      <c r="J391" s="54">
        <f t="shared" si="159"/>
        <v>480000</v>
      </c>
      <c r="K391" s="55">
        <f t="shared" si="160"/>
        <v>0</v>
      </c>
      <c r="L391" s="5"/>
    </row>
    <row r="392" spans="1:12" x14ac:dyDescent="0.25">
      <c r="A392" s="31">
        <v>524113</v>
      </c>
      <c r="B392" s="32" t="s">
        <v>38</v>
      </c>
      <c r="C392" s="33">
        <f>C393</f>
        <v>2640000</v>
      </c>
      <c r="D392" s="33">
        <f>D393</f>
        <v>2640000</v>
      </c>
      <c r="E392" s="33">
        <f>E393</f>
        <v>2640000</v>
      </c>
      <c r="F392" s="33">
        <f>FEB!I392</f>
        <v>0</v>
      </c>
      <c r="G392" s="33">
        <f t="shared" ref="G392:H392" si="188">G393</f>
        <v>0</v>
      </c>
      <c r="H392" s="33">
        <f t="shared" si="188"/>
        <v>0</v>
      </c>
      <c r="I392" s="59">
        <f t="shared" ref="I392:I455" si="189">SUM(F392:H392)</f>
        <v>0</v>
      </c>
      <c r="J392" s="33">
        <f t="shared" ref="J392:J455" si="190">C392-I392</f>
        <v>2640000</v>
      </c>
      <c r="K392" s="55">
        <f t="shared" ref="K392:K455" si="191">I392/C392</f>
        <v>0</v>
      </c>
      <c r="L392" s="5"/>
    </row>
    <row r="393" spans="1:12" s="7" customFormat="1" x14ac:dyDescent="0.25">
      <c r="A393" s="31"/>
      <c r="B393" s="32" t="s">
        <v>341</v>
      </c>
      <c r="C393" s="33">
        <v>2640000</v>
      </c>
      <c r="D393" s="33">
        <v>2640000</v>
      </c>
      <c r="E393" s="33">
        <v>2640000</v>
      </c>
      <c r="F393" s="1">
        <f>FEB!I393</f>
        <v>0</v>
      </c>
      <c r="G393" s="33">
        <v>0</v>
      </c>
      <c r="H393" s="33">
        <v>0</v>
      </c>
      <c r="I393" s="59">
        <f t="shared" si="189"/>
        <v>0</v>
      </c>
      <c r="J393" s="54">
        <f t="shared" si="190"/>
        <v>2640000</v>
      </c>
      <c r="K393" s="55">
        <f t="shared" si="191"/>
        <v>0</v>
      </c>
      <c r="L393" s="5"/>
    </row>
    <row r="394" spans="1:12" s="7" customFormat="1" x14ac:dyDescent="0.25">
      <c r="A394" s="31" t="s">
        <v>227</v>
      </c>
      <c r="B394" s="32" t="s">
        <v>72</v>
      </c>
      <c r="C394" s="33">
        <f t="shared" ref="C394:H396" si="192">C395</f>
        <v>160000</v>
      </c>
      <c r="D394" s="33">
        <f t="shared" si="192"/>
        <v>160000</v>
      </c>
      <c r="E394" s="33">
        <f t="shared" si="192"/>
        <v>160000</v>
      </c>
      <c r="F394" s="33">
        <f>FEB!I394</f>
        <v>0</v>
      </c>
      <c r="G394" s="33">
        <f t="shared" si="192"/>
        <v>0</v>
      </c>
      <c r="H394" s="33">
        <f t="shared" si="192"/>
        <v>0</v>
      </c>
      <c r="I394" s="59">
        <f t="shared" si="189"/>
        <v>0</v>
      </c>
      <c r="J394" s="33">
        <f t="shared" si="190"/>
        <v>160000</v>
      </c>
      <c r="K394" s="55">
        <f t="shared" si="191"/>
        <v>0</v>
      </c>
      <c r="L394" s="5"/>
    </row>
    <row r="395" spans="1:12" x14ac:dyDescent="0.25">
      <c r="A395" s="31" t="s">
        <v>0</v>
      </c>
      <c r="B395" s="32" t="s">
        <v>244</v>
      </c>
      <c r="C395" s="33">
        <f t="shared" si="192"/>
        <v>160000</v>
      </c>
      <c r="D395" s="33">
        <f t="shared" si="192"/>
        <v>160000</v>
      </c>
      <c r="E395" s="33">
        <f t="shared" si="192"/>
        <v>160000</v>
      </c>
      <c r="F395" s="33">
        <f>FEB!I395</f>
        <v>0</v>
      </c>
      <c r="G395" s="33">
        <f t="shared" si="192"/>
        <v>0</v>
      </c>
      <c r="H395" s="33">
        <f t="shared" si="192"/>
        <v>0</v>
      </c>
      <c r="I395" s="59">
        <f t="shared" si="189"/>
        <v>0</v>
      </c>
      <c r="J395" s="33">
        <f t="shared" si="190"/>
        <v>160000</v>
      </c>
      <c r="K395" s="55">
        <f t="shared" si="191"/>
        <v>0</v>
      </c>
      <c r="L395" s="5"/>
    </row>
    <row r="396" spans="1:12" x14ac:dyDescent="0.25">
      <c r="A396" s="31">
        <v>521211</v>
      </c>
      <c r="B396" s="32" t="s">
        <v>1</v>
      </c>
      <c r="C396" s="33">
        <f t="shared" si="192"/>
        <v>160000</v>
      </c>
      <c r="D396" s="33">
        <f t="shared" si="192"/>
        <v>160000</v>
      </c>
      <c r="E396" s="33">
        <f t="shared" si="192"/>
        <v>160000</v>
      </c>
      <c r="F396" s="33">
        <f>FEB!I396</f>
        <v>0</v>
      </c>
      <c r="G396" s="33">
        <f t="shared" si="192"/>
        <v>0</v>
      </c>
      <c r="H396" s="33">
        <f t="shared" si="192"/>
        <v>0</v>
      </c>
      <c r="I396" s="59">
        <f t="shared" si="189"/>
        <v>0</v>
      </c>
      <c r="J396" s="33">
        <f t="shared" si="190"/>
        <v>160000</v>
      </c>
      <c r="K396" s="55">
        <f t="shared" si="191"/>
        <v>0</v>
      </c>
      <c r="L396" s="5"/>
    </row>
    <row r="397" spans="1:12" x14ac:dyDescent="0.25">
      <c r="A397" s="31"/>
      <c r="B397" s="32" t="s">
        <v>336</v>
      </c>
      <c r="C397" s="33">
        <v>160000</v>
      </c>
      <c r="D397" s="33">
        <v>160000</v>
      </c>
      <c r="E397" s="33">
        <v>160000</v>
      </c>
      <c r="F397" s="1">
        <f>FEB!I397</f>
        <v>0</v>
      </c>
      <c r="G397" s="33">
        <v>0</v>
      </c>
      <c r="H397" s="33">
        <v>0</v>
      </c>
      <c r="I397" s="59">
        <f t="shared" si="189"/>
        <v>0</v>
      </c>
      <c r="J397" s="54">
        <f t="shared" si="190"/>
        <v>160000</v>
      </c>
      <c r="K397" s="55">
        <f t="shared" si="191"/>
        <v>0</v>
      </c>
      <c r="L397" s="5"/>
    </row>
    <row r="398" spans="1:12" x14ac:dyDescent="0.25">
      <c r="A398" s="31" t="s">
        <v>181</v>
      </c>
      <c r="B398" s="32" t="s">
        <v>73</v>
      </c>
      <c r="C398" s="33">
        <f>C399+C406+C421</f>
        <v>14592000</v>
      </c>
      <c r="D398" s="33">
        <f>D399+D406+D421</f>
        <v>14592000</v>
      </c>
      <c r="E398" s="33">
        <f>E399+E406+E421</f>
        <v>14592000</v>
      </c>
      <c r="F398" s="33">
        <f>FEB!I398</f>
        <v>0</v>
      </c>
      <c r="G398" s="33">
        <f t="shared" ref="G398:H398" si="193">G399+G406+G421</f>
        <v>0</v>
      </c>
      <c r="H398" s="33">
        <f t="shared" si="193"/>
        <v>0</v>
      </c>
      <c r="I398" s="59">
        <f t="shared" si="189"/>
        <v>0</v>
      </c>
      <c r="J398" s="54">
        <f t="shared" si="190"/>
        <v>14592000</v>
      </c>
      <c r="K398" s="55">
        <f t="shared" si="191"/>
        <v>0</v>
      </c>
      <c r="L398" s="5"/>
    </row>
    <row r="399" spans="1:12" s="7" customFormat="1" x14ac:dyDescent="0.25">
      <c r="A399" s="31" t="s">
        <v>216</v>
      </c>
      <c r="B399" s="32" t="s">
        <v>74</v>
      </c>
      <c r="C399" s="33">
        <f>C400+C403</f>
        <v>467000</v>
      </c>
      <c r="D399" s="33">
        <f>D400+D403</f>
        <v>467000</v>
      </c>
      <c r="E399" s="33">
        <f>E400+E403</f>
        <v>467000</v>
      </c>
      <c r="F399" s="33">
        <f>FEB!I399</f>
        <v>0</v>
      </c>
      <c r="G399" s="33">
        <f t="shared" ref="G399:H399" si="194">G400+G403</f>
        <v>0</v>
      </c>
      <c r="H399" s="33">
        <f t="shared" si="194"/>
        <v>0</v>
      </c>
      <c r="I399" s="59">
        <f t="shared" si="189"/>
        <v>0</v>
      </c>
      <c r="J399" s="54">
        <f t="shared" si="190"/>
        <v>467000</v>
      </c>
      <c r="K399" s="55">
        <f t="shared" si="191"/>
        <v>0</v>
      </c>
      <c r="L399" s="5"/>
    </row>
    <row r="400" spans="1:12" x14ac:dyDescent="0.25">
      <c r="A400" s="31" t="s">
        <v>0</v>
      </c>
      <c r="B400" s="32" t="s">
        <v>245</v>
      </c>
      <c r="C400" s="33">
        <f t="shared" ref="C400:H401" si="195">C401</f>
        <v>225000</v>
      </c>
      <c r="D400" s="33">
        <f t="shared" si="195"/>
        <v>225000</v>
      </c>
      <c r="E400" s="33">
        <f t="shared" si="195"/>
        <v>225000</v>
      </c>
      <c r="F400" s="33">
        <f>FEB!I400</f>
        <v>0</v>
      </c>
      <c r="G400" s="33">
        <f t="shared" si="195"/>
        <v>0</v>
      </c>
      <c r="H400" s="33">
        <f t="shared" si="195"/>
        <v>0</v>
      </c>
      <c r="I400" s="59">
        <f t="shared" si="189"/>
        <v>0</v>
      </c>
      <c r="J400" s="54">
        <f t="shared" si="190"/>
        <v>225000</v>
      </c>
      <c r="K400" s="55">
        <f t="shared" si="191"/>
        <v>0</v>
      </c>
      <c r="L400" s="5"/>
    </row>
    <row r="401" spans="1:12" x14ac:dyDescent="0.25">
      <c r="A401" s="31">
        <v>521211</v>
      </c>
      <c r="B401" s="32" t="s">
        <v>1</v>
      </c>
      <c r="C401" s="33">
        <f t="shared" si="195"/>
        <v>225000</v>
      </c>
      <c r="D401" s="33">
        <f t="shared" si="195"/>
        <v>225000</v>
      </c>
      <c r="E401" s="33">
        <f t="shared" si="195"/>
        <v>225000</v>
      </c>
      <c r="F401" s="33">
        <f>FEB!I401</f>
        <v>0</v>
      </c>
      <c r="G401" s="33">
        <f t="shared" si="195"/>
        <v>0</v>
      </c>
      <c r="H401" s="33">
        <f t="shared" si="195"/>
        <v>0</v>
      </c>
      <c r="I401" s="59">
        <f t="shared" si="189"/>
        <v>0</v>
      </c>
      <c r="J401" s="54">
        <f t="shared" si="190"/>
        <v>225000</v>
      </c>
      <c r="K401" s="55">
        <f t="shared" si="191"/>
        <v>0</v>
      </c>
      <c r="L401" s="5"/>
    </row>
    <row r="402" spans="1:12" s="7" customFormat="1" x14ac:dyDescent="0.25">
      <c r="A402" s="31"/>
      <c r="B402" s="32" t="s">
        <v>337</v>
      </c>
      <c r="C402" s="33">
        <v>225000</v>
      </c>
      <c r="D402" s="33">
        <v>225000</v>
      </c>
      <c r="E402" s="33">
        <v>225000</v>
      </c>
      <c r="F402" s="1">
        <f>FEB!I402</f>
        <v>0</v>
      </c>
      <c r="G402" s="33">
        <v>0</v>
      </c>
      <c r="H402" s="33">
        <v>0</v>
      </c>
      <c r="I402" s="59">
        <f t="shared" si="189"/>
        <v>0</v>
      </c>
      <c r="J402" s="54">
        <f t="shared" si="190"/>
        <v>225000</v>
      </c>
      <c r="K402" s="55">
        <f t="shared" si="191"/>
        <v>0</v>
      </c>
      <c r="L402" s="5"/>
    </row>
    <row r="403" spans="1:12" s="7" customFormat="1" x14ac:dyDescent="0.25">
      <c r="A403" s="31" t="s">
        <v>11</v>
      </c>
      <c r="B403" s="32" t="s">
        <v>32</v>
      </c>
      <c r="C403" s="33">
        <f t="shared" ref="C403:G404" si="196">C404</f>
        <v>242000</v>
      </c>
      <c r="D403" s="33">
        <f t="shared" si="196"/>
        <v>242000</v>
      </c>
      <c r="E403" s="33">
        <f t="shared" si="196"/>
        <v>242000</v>
      </c>
      <c r="F403" s="33">
        <f>FEB!I403</f>
        <v>0</v>
      </c>
      <c r="G403" s="33">
        <f t="shared" si="196"/>
        <v>0</v>
      </c>
      <c r="H403" s="33">
        <f>H404</f>
        <v>0</v>
      </c>
      <c r="I403" s="59">
        <f t="shared" si="189"/>
        <v>0</v>
      </c>
      <c r="J403" s="54">
        <f t="shared" si="190"/>
        <v>242000</v>
      </c>
      <c r="K403" s="55">
        <f t="shared" si="191"/>
        <v>0</v>
      </c>
      <c r="L403" s="5"/>
    </row>
    <row r="404" spans="1:12" x14ac:dyDescent="0.25">
      <c r="A404" s="31">
        <v>521211</v>
      </c>
      <c r="B404" s="32" t="s">
        <v>1</v>
      </c>
      <c r="C404" s="33">
        <f t="shared" si="196"/>
        <v>242000</v>
      </c>
      <c r="D404" s="33">
        <f t="shared" si="196"/>
        <v>242000</v>
      </c>
      <c r="E404" s="33">
        <f t="shared" si="196"/>
        <v>242000</v>
      </c>
      <c r="F404" s="33">
        <f>FEB!I404</f>
        <v>0</v>
      </c>
      <c r="G404" s="33">
        <f t="shared" si="196"/>
        <v>0</v>
      </c>
      <c r="H404" s="33">
        <f>H405</f>
        <v>0</v>
      </c>
      <c r="I404" s="59">
        <f t="shared" si="189"/>
        <v>0</v>
      </c>
      <c r="J404" s="54">
        <f t="shared" si="190"/>
        <v>242000</v>
      </c>
      <c r="K404" s="55">
        <f t="shared" si="191"/>
        <v>0</v>
      </c>
      <c r="L404" s="5"/>
    </row>
    <row r="405" spans="1:12" s="7" customFormat="1" x14ac:dyDescent="0.25">
      <c r="A405" s="31"/>
      <c r="B405" s="32" t="s">
        <v>281</v>
      </c>
      <c r="C405" s="33">
        <v>242000</v>
      </c>
      <c r="D405" s="33">
        <v>242000</v>
      </c>
      <c r="E405" s="33">
        <v>242000</v>
      </c>
      <c r="F405" s="1">
        <f>FEB!I405</f>
        <v>0</v>
      </c>
      <c r="G405" s="33">
        <v>0</v>
      </c>
      <c r="H405" s="33">
        <v>0</v>
      </c>
      <c r="I405" s="59">
        <f t="shared" si="189"/>
        <v>0</v>
      </c>
      <c r="J405" s="54">
        <f t="shared" si="190"/>
        <v>242000</v>
      </c>
      <c r="K405" s="55">
        <f t="shared" si="191"/>
        <v>0</v>
      </c>
      <c r="L405" s="5"/>
    </row>
    <row r="406" spans="1:12" x14ac:dyDescent="0.25">
      <c r="A406" s="31" t="s">
        <v>217</v>
      </c>
      <c r="B406" s="32" t="s">
        <v>75</v>
      </c>
      <c r="C406" s="33">
        <f>C407</f>
        <v>13900000</v>
      </c>
      <c r="D406" s="33">
        <f>D407</f>
        <v>13900000</v>
      </c>
      <c r="E406" s="33">
        <f>E407</f>
        <v>13900000</v>
      </c>
      <c r="F406" s="33">
        <f>FEB!I406</f>
        <v>0</v>
      </c>
      <c r="G406" s="33">
        <f t="shared" ref="G406:H406" si="197">G407</f>
        <v>0</v>
      </c>
      <c r="H406" s="33">
        <f t="shared" si="197"/>
        <v>0</v>
      </c>
      <c r="I406" s="59">
        <f t="shared" si="189"/>
        <v>0</v>
      </c>
      <c r="J406" s="54">
        <f t="shared" si="190"/>
        <v>13900000</v>
      </c>
      <c r="K406" s="55">
        <f t="shared" si="191"/>
        <v>0</v>
      </c>
      <c r="L406" s="5"/>
    </row>
    <row r="407" spans="1:12" x14ac:dyDescent="0.25">
      <c r="A407" s="31" t="s">
        <v>0</v>
      </c>
      <c r="B407" s="32" t="s">
        <v>244</v>
      </c>
      <c r="C407" s="33">
        <f>C408+C411+C416+C419</f>
        <v>13900000</v>
      </c>
      <c r="D407" s="33">
        <f>D408+D411+D416+D419</f>
        <v>13900000</v>
      </c>
      <c r="E407" s="33">
        <f>E408+E411+E416+E419</f>
        <v>13900000</v>
      </c>
      <c r="F407" s="33">
        <f>FEB!I407</f>
        <v>0</v>
      </c>
      <c r="G407" s="33">
        <f t="shared" ref="G407:H407" si="198">G408+G411+G416+G419</f>
        <v>0</v>
      </c>
      <c r="H407" s="33">
        <f t="shared" si="198"/>
        <v>0</v>
      </c>
      <c r="I407" s="59">
        <f t="shared" si="189"/>
        <v>0</v>
      </c>
      <c r="J407" s="54">
        <f t="shared" si="190"/>
        <v>13900000</v>
      </c>
      <c r="K407" s="55">
        <f t="shared" si="191"/>
        <v>0</v>
      </c>
      <c r="L407" s="5"/>
    </row>
    <row r="408" spans="1:12" x14ac:dyDescent="0.25">
      <c r="A408" s="31">
        <v>521211</v>
      </c>
      <c r="B408" s="32" t="s">
        <v>1</v>
      </c>
      <c r="C408" s="33">
        <f>SUM(C409:C410)</f>
        <v>800000</v>
      </c>
      <c r="D408" s="33">
        <f>SUM(D409:D410)</f>
        <v>800000</v>
      </c>
      <c r="E408" s="33">
        <f>SUM(E409:E410)</f>
        <v>800000</v>
      </c>
      <c r="F408" s="33">
        <f>FEB!I408</f>
        <v>0</v>
      </c>
      <c r="G408" s="33">
        <f t="shared" ref="G408:H408" si="199">SUM(G409:G410)</f>
        <v>0</v>
      </c>
      <c r="H408" s="33">
        <f t="shared" si="199"/>
        <v>0</v>
      </c>
      <c r="I408" s="59">
        <f t="shared" si="189"/>
        <v>0</v>
      </c>
      <c r="J408" s="54">
        <f t="shared" si="190"/>
        <v>800000</v>
      </c>
      <c r="K408" s="55">
        <f t="shared" si="191"/>
        <v>0</v>
      </c>
      <c r="L408" s="5"/>
    </row>
    <row r="409" spans="1:12" x14ac:dyDescent="0.25">
      <c r="A409" s="31"/>
      <c r="B409" s="32" t="s">
        <v>342</v>
      </c>
      <c r="C409" s="33">
        <v>200000</v>
      </c>
      <c r="D409" s="33">
        <v>200000</v>
      </c>
      <c r="E409" s="33">
        <v>200000</v>
      </c>
      <c r="F409" s="1">
        <f>FEB!I409</f>
        <v>0</v>
      </c>
      <c r="G409" s="33">
        <v>0</v>
      </c>
      <c r="H409" s="33">
        <v>0</v>
      </c>
      <c r="I409" s="59">
        <f t="shared" si="189"/>
        <v>0</v>
      </c>
      <c r="J409" s="54">
        <f t="shared" si="190"/>
        <v>200000</v>
      </c>
      <c r="K409" s="55">
        <f t="shared" si="191"/>
        <v>0</v>
      </c>
      <c r="L409" s="5"/>
    </row>
    <row r="410" spans="1:12" x14ac:dyDescent="0.25">
      <c r="A410" s="31"/>
      <c r="B410" s="32" t="s">
        <v>397</v>
      </c>
      <c r="C410" s="33">
        <v>600000</v>
      </c>
      <c r="D410" s="33">
        <v>600000</v>
      </c>
      <c r="E410" s="33">
        <v>600000</v>
      </c>
      <c r="F410" s="1">
        <f>FEB!I410</f>
        <v>0</v>
      </c>
      <c r="G410" s="33">
        <v>0</v>
      </c>
      <c r="H410" s="33">
        <v>0</v>
      </c>
      <c r="I410" s="59">
        <f t="shared" si="189"/>
        <v>0</v>
      </c>
      <c r="J410" s="54">
        <f t="shared" si="190"/>
        <v>600000</v>
      </c>
      <c r="K410" s="55">
        <f t="shared" si="191"/>
        <v>0</v>
      </c>
      <c r="L410" s="5"/>
    </row>
    <row r="411" spans="1:12" s="7" customFormat="1" x14ac:dyDescent="0.25">
      <c r="A411" s="31">
        <v>522141</v>
      </c>
      <c r="B411" s="32" t="s">
        <v>76</v>
      </c>
      <c r="C411" s="33">
        <f>SUM(C412:C415)</f>
        <v>8400000</v>
      </c>
      <c r="D411" s="33">
        <f>SUM(D412:D415)</f>
        <v>8400000</v>
      </c>
      <c r="E411" s="33">
        <f>SUM(E412:E415)</f>
        <v>8400000</v>
      </c>
      <c r="F411" s="33">
        <f>FEB!I411</f>
        <v>0</v>
      </c>
      <c r="G411" s="33">
        <f t="shared" ref="G411:H411" si="200">SUM(G412:G415)</f>
        <v>0</v>
      </c>
      <c r="H411" s="33">
        <f t="shared" si="200"/>
        <v>0</v>
      </c>
      <c r="I411" s="59">
        <f t="shared" si="189"/>
        <v>0</v>
      </c>
      <c r="J411" s="54">
        <f t="shared" si="190"/>
        <v>8400000</v>
      </c>
      <c r="K411" s="55">
        <f t="shared" si="191"/>
        <v>0</v>
      </c>
      <c r="L411" s="5"/>
    </row>
    <row r="412" spans="1:12" x14ac:dyDescent="0.25">
      <c r="A412" s="31"/>
      <c r="B412" s="32" t="s">
        <v>343</v>
      </c>
      <c r="C412" s="33">
        <v>1600000</v>
      </c>
      <c r="D412" s="33">
        <v>1600000</v>
      </c>
      <c r="E412" s="33">
        <v>1600000</v>
      </c>
      <c r="F412" s="1">
        <f>FEB!I412</f>
        <v>0</v>
      </c>
      <c r="G412" s="33">
        <v>0</v>
      </c>
      <c r="H412" s="33">
        <v>0</v>
      </c>
      <c r="I412" s="59">
        <f t="shared" si="189"/>
        <v>0</v>
      </c>
      <c r="J412" s="54">
        <f t="shared" si="190"/>
        <v>1600000</v>
      </c>
      <c r="K412" s="55">
        <f t="shared" si="191"/>
        <v>0</v>
      </c>
      <c r="L412" s="5"/>
    </row>
    <row r="413" spans="1:12" x14ac:dyDescent="0.25">
      <c r="A413" s="31"/>
      <c r="B413" s="32" t="s">
        <v>399</v>
      </c>
      <c r="C413" s="33">
        <v>1600000</v>
      </c>
      <c r="D413" s="33">
        <v>1600000</v>
      </c>
      <c r="E413" s="33">
        <v>1600000</v>
      </c>
      <c r="F413" s="1">
        <f>FEB!I413</f>
        <v>0</v>
      </c>
      <c r="G413" s="33">
        <v>0</v>
      </c>
      <c r="H413" s="33">
        <v>0</v>
      </c>
      <c r="I413" s="59">
        <f t="shared" si="189"/>
        <v>0</v>
      </c>
      <c r="J413" s="54">
        <f t="shared" si="190"/>
        <v>1600000</v>
      </c>
      <c r="K413" s="55">
        <f t="shared" si="191"/>
        <v>0</v>
      </c>
      <c r="L413" s="5"/>
    </row>
    <row r="414" spans="1:12" x14ac:dyDescent="0.25">
      <c r="A414" s="31"/>
      <c r="B414" s="32" t="s">
        <v>437</v>
      </c>
      <c r="C414" s="33">
        <v>2600000</v>
      </c>
      <c r="D414" s="33">
        <v>2600000</v>
      </c>
      <c r="E414" s="33">
        <v>2600000</v>
      </c>
      <c r="F414" s="1">
        <f>FEB!I414</f>
        <v>0</v>
      </c>
      <c r="G414" s="33">
        <v>0</v>
      </c>
      <c r="H414" s="33">
        <v>0</v>
      </c>
      <c r="I414" s="59">
        <f t="shared" si="189"/>
        <v>0</v>
      </c>
      <c r="J414" s="54">
        <f t="shared" si="190"/>
        <v>2600000</v>
      </c>
      <c r="K414" s="55">
        <f t="shared" si="191"/>
        <v>0</v>
      </c>
      <c r="L414" s="5"/>
    </row>
    <row r="415" spans="1:12" x14ac:dyDescent="0.25">
      <c r="A415" s="31"/>
      <c r="B415" s="32" t="s">
        <v>462</v>
      </c>
      <c r="C415" s="33">
        <v>2600000</v>
      </c>
      <c r="D415" s="33">
        <v>2600000</v>
      </c>
      <c r="E415" s="33">
        <v>2600000</v>
      </c>
      <c r="F415" s="1">
        <f>FEB!I415</f>
        <v>0</v>
      </c>
      <c r="G415" s="33">
        <v>0</v>
      </c>
      <c r="H415" s="33">
        <v>0</v>
      </c>
      <c r="I415" s="59">
        <f t="shared" si="189"/>
        <v>0</v>
      </c>
      <c r="J415" s="54">
        <f t="shared" si="190"/>
        <v>2600000</v>
      </c>
      <c r="K415" s="55">
        <f t="shared" si="191"/>
        <v>0</v>
      </c>
      <c r="L415" s="5"/>
    </row>
    <row r="416" spans="1:12" x14ac:dyDescent="0.25">
      <c r="A416" s="31">
        <v>522151</v>
      </c>
      <c r="B416" s="32" t="s">
        <v>34</v>
      </c>
      <c r="C416" s="33">
        <f>SUM(C417:C418)</f>
        <v>2500000</v>
      </c>
      <c r="D416" s="33">
        <f>SUM(D417:D418)</f>
        <v>2500000</v>
      </c>
      <c r="E416" s="33">
        <f>SUM(E417:E418)</f>
        <v>2500000</v>
      </c>
      <c r="F416" s="33">
        <f>FEB!I416</f>
        <v>0</v>
      </c>
      <c r="G416" s="33">
        <f t="shared" ref="G416:H416" si="201">SUM(G417:G418)</f>
        <v>0</v>
      </c>
      <c r="H416" s="33">
        <f t="shared" si="201"/>
        <v>0</v>
      </c>
      <c r="I416" s="59">
        <f t="shared" si="189"/>
        <v>0</v>
      </c>
      <c r="J416" s="54">
        <f t="shared" si="190"/>
        <v>2500000</v>
      </c>
      <c r="K416" s="55">
        <f t="shared" si="191"/>
        <v>0</v>
      </c>
      <c r="L416" s="5"/>
    </row>
    <row r="417" spans="1:12" x14ac:dyDescent="0.25">
      <c r="A417" s="31"/>
      <c r="B417" s="32" t="s">
        <v>480</v>
      </c>
      <c r="C417" s="33">
        <v>1500000</v>
      </c>
      <c r="D417" s="33">
        <v>1500000</v>
      </c>
      <c r="E417" s="33">
        <v>1500000</v>
      </c>
      <c r="F417" s="1">
        <f>FEB!I417</f>
        <v>0</v>
      </c>
      <c r="G417" s="33">
        <v>0</v>
      </c>
      <c r="H417" s="33">
        <v>0</v>
      </c>
      <c r="I417" s="59">
        <f t="shared" si="189"/>
        <v>0</v>
      </c>
      <c r="J417" s="54">
        <f t="shared" si="190"/>
        <v>1500000</v>
      </c>
      <c r="K417" s="55">
        <f t="shared" si="191"/>
        <v>0</v>
      </c>
      <c r="L417" s="5"/>
    </row>
    <row r="418" spans="1:12" s="7" customFormat="1" x14ac:dyDescent="0.25">
      <c r="A418" s="31"/>
      <c r="B418" s="32" t="s">
        <v>400</v>
      </c>
      <c r="C418" s="33">
        <v>1000000</v>
      </c>
      <c r="D418" s="33">
        <v>1000000</v>
      </c>
      <c r="E418" s="33">
        <v>1000000</v>
      </c>
      <c r="F418" s="1">
        <f>FEB!I418</f>
        <v>0</v>
      </c>
      <c r="G418" s="33">
        <v>0</v>
      </c>
      <c r="H418" s="33">
        <v>0</v>
      </c>
      <c r="I418" s="59">
        <f t="shared" si="189"/>
        <v>0</v>
      </c>
      <c r="J418" s="54">
        <f t="shared" si="190"/>
        <v>1000000</v>
      </c>
      <c r="K418" s="55">
        <f t="shared" si="191"/>
        <v>0</v>
      </c>
      <c r="L418" s="5"/>
    </row>
    <row r="419" spans="1:12" x14ac:dyDescent="0.25">
      <c r="A419" s="31">
        <v>524113</v>
      </c>
      <c r="B419" s="32" t="s">
        <v>38</v>
      </c>
      <c r="C419" s="33">
        <f>C420</f>
        <v>2200000</v>
      </c>
      <c r="D419" s="33">
        <f>D420</f>
        <v>2200000</v>
      </c>
      <c r="E419" s="33">
        <f>E420</f>
        <v>2200000</v>
      </c>
      <c r="F419" s="33">
        <f>FEB!I419</f>
        <v>0</v>
      </c>
      <c r="G419" s="33">
        <f t="shared" ref="G419:H419" si="202">G420</f>
        <v>0</v>
      </c>
      <c r="H419" s="33">
        <f t="shared" si="202"/>
        <v>0</v>
      </c>
      <c r="I419" s="59">
        <f t="shared" si="189"/>
        <v>0</v>
      </c>
      <c r="J419" s="54">
        <f t="shared" si="190"/>
        <v>2200000</v>
      </c>
      <c r="K419" s="55">
        <f t="shared" si="191"/>
        <v>0</v>
      </c>
      <c r="L419" s="5"/>
    </row>
    <row r="420" spans="1:12" s="7" customFormat="1" x14ac:dyDescent="0.25">
      <c r="A420" s="31"/>
      <c r="B420" s="32" t="s">
        <v>344</v>
      </c>
      <c r="C420" s="33">
        <v>2200000</v>
      </c>
      <c r="D420" s="33">
        <v>2200000</v>
      </c>
      <c r="E420" s="33">
        <v>2200000</v>
      </c>
      <c r="F420" s="1">
        <f>FEB!I420</f>
        <v>0</v>
      </c>
      <c r="G420" s="33">
        <v>0</v>
      </c>
      <c r="H420" s="33">
        <v>0</v>
      </c>
      <c r="I420" s="59">
        <f t="shared" si="189"/>
        <v>0</v>
      </c>
      <c r="J420" s="54">
        <f t="shared" si="190"/>
        <v>2200000</v>
      </c>
      <c r="K420" s="55">
        <f t="shared" si="191"/>
        <v>0</v>
      </c>
      <c r="L420" s="16"/>
    </row>
    <row r="421" spans="1:12" s="7" customFormat="1" x14ac:dyDescent="0.25">
      <c r="A421" s="31" t="s">
        <v>227</v>
      </c>
      <c r="B421" s="32" t="s">
        <v>77</v>
      </c>
      <c r="C421" s="33">
        <f t="shared" ref="C421:H423" si="203">C422</f>
        <v>225000</v>
      </c>
      <c r="D421" s="33">
        <f t="shared" si="203"/>
        <v>225000</v>
      </c>
      <c r="E421" s="33">
        <f t="shared" si="203"/>
        <v>225000</v>
      </c>
      <c r="F421" s="33">
        <f>FEB!I421</f>
        <v>0</v>
      </c>
      <c r="G421" s="33">
        <f t="shared" si="203"/>
        <v>0</v>
      </c>
      <c r="H421" s="33">
        <f t="shared" si="203"/>
        <v>0</v>
      </c>
      <c r="I421" s="59">
        <f t="shared" si="189"/>
        <v>0</v>
      </c>
      <c r="J421" s="54">
        <f t="shared" si="190"/>
        <v>225000</v>
      </c>
      <c r="K421" s="55">
        <f t="shared" si="191"/>
        <v>0</v>
      </c>
      <c r="L421" s="5"/>
    </row>
    <row r="422" spans="1:12" s="7" customFormat="1" x14ac:dyDescent="0.25">
      <c r="A422" s="31" t="s">
        <v>0</v>
      </c>
      <c r="B422" s="32" t="s">
        <v>244</v>
      </c>
      <c r="C422" s="33">
        <f t="shared" si="203"/>
        <v>225000</v>
      </c>
      <c r="D422" s="33">
        <f t="shared" si="203"/>
        <v>225000</v>
      </c>
      <c r="E422" s="33">
        <f t="shared" si="203"/>
        <v>225000</v>
      </c>
      <c r="F422" s="33">
        <f>FEB!I422</f>
        <v>0</v>
      </c>
      <c r="G422" s="33">
        <f t="shared" si="203"/>
        <v>0</v>
      </c>
      <c r="H422" s="33">
        <f t="shared" si="203"/>
        <v>0</v>
      </c>
      <c r="I422" s="59">
        <f t="shared" si="189"/>
        <v>0</v>
      </c>
      <c r="J422" s="54">
        <f t="shared" si="190"/>
        <v>225000</v>
      </c>
      <c r="K422" s="55">
        <f t="shared" si="191"/>
        <v>0</v>
      </c>
      <c r="L422" s="5"/>
    </row>
    <row r="423" spans="1:12" x14ac:dyDescent="0.25">
      <c r="A423" s="31">
        <v>521211</v>
      </c>
      <c r="B423" s="32" t="s">
        <v>1</v>
      </c>
      <c r="C423" s="33">
        <f t="shared" si="203"/>
        <v>225000</v>
      </c>
      <c r="D423" s="33">
        <f t="shared" si="203"/>
        <v>225000</v>
      </c>
      <c r="E423" s="33">
        <f t="shared" si="203"/>
        <v>225000</v>
      </c>
      <c r="F423" s="33">
        <f>FEB!I423</f>
        <v>0</v>
      </c>
      <c r="G423" s="33">
        <f t="shared" si="203"/>
        <v>0</v>
      </c>
      <c r="H423" s="33">
        <f t="shared" si="203"/>
        <v>0</v>
      </c>
      <c r="I423" s="59">
        <f t="shared" si="189"/>
        <v>0</v>
      </c>
      <c r="J423" s="54">
        <f t="shared" si="190"/>
        <v>225000</v>
      </c>
      <c r="K423" s="55">
        <f t="shared" si="191"/>
        <v>0</v>
      </c>
      <c r="L423" s="5"/>
    </row>
    <row r="424" spans="1:12" x14ac:dyDescent="0.25">
      <c r="A424" s="31"/>
      <c r="B424" s="32" t="s">
        <v>336</v>
      </c>
      <c r="C424" s="33">
        <v>225000</v>
      </c>
      <c r="D424" s="33">
        <v>225000</v>
      </c>
      <c r="E424" s="33">
        <v>225000</v>
      </c>
      <c r="F424" s="1">
        <f>FEB!I424</f>
        <v>0</v>
      </c>
      <c r="G424" s="33">
        <v>0</v>
      </c>
      <c r="H424" s="33">
        <v>0</v>
      </c>
      <c r="I424" s="59">
        <f t="shared" si="189"/>
        <v>0</v>
      </c>
      <c r="J424" s="54">
        <f t="shared" si="190"/>
        <v>225000</v>
      </c>
      <c r="K424" s="55">
        <f t="shared" si="191"/>
        <v>0</v>
      </c>
      <c r="L424" s="5"/>
    </row>
    <row r="425" spans="1:12" s="7" customFormat="1" x14ac:dyDescent="0.25">
      <c r="A425" s="31" t="s">
        <v>180</v>
      </c>
      <c r="B425" s="32" t="s">
        <v>78</v>
      </c>
      <c r="C425" s="33">
        <f>C426+C431+C435</f>
        <v>1840000</v>
      </c>
      <c r="D425" s="33">
        <f>D426+D431+D435</f>
        <v>1840000</v>
      </c>
      <c r="E425" s="33">
        <f>E426+E431+E435</f>
        <v>1840000</v>
      </c>
      <c r="F425" s="33">
        <f>FEB!I425</f>
        <v>0</v>
      </c>
      <c r="G425" s="33">
        <f t="shared" ref="G425:H425" si="204">G426+G431+G435</f>
        <v>0</v>
      </c>
      <c r="H425" s="33">
        <f t="shared" si="204"/>
        <v>0</v>
      </c>
      <c r="I425" s="59">
        <f t="shared" si="189"/>
        <v>0</v>
      </c>
      <c r="J425" s="54">
        <f t="shared" si="190"/>
        <v>1840000</v>
      </c>
      <c r="K425" s="55">
        <f t="shared" si="191"/>
        <v>0</v>
      </c>
      <c r="L425" s="5"/>
    </row>
    <row r="426" spans="1:12" x14ac:dyDescent="0.25">
      <c r="A426" s="31" t="s">
        <v>216</v>
      </c>
      <c r="B426" s="32" t="s">
        <v>79</v>
      </c>
      <c r="C426" s="33">
        <f t="shared" ref="C426:H427" si="205">C427</f>
        <v>820000</v>
      </c>
      <c r="D426" s="33">
        <f t="shared" si="205"/>
        <v>820000</v>
      </c>
      <c r="E426" s="33">
        <f t="shared" si="205"/>
        <v>820000</v>
      </c>
      <c r="F426" s="33">
        <f>FEB!I426</f>
        <v>0</v>
      </c>
      <c r="G426" s="33">
        <f t="shared" si="205"/>
        <v>0</v>
      </c>
      <c r="H426" s="33">
        <f t="shared" si="205"/>
        <v>0</v>
      </c>
      <c r="I426" s="59">
        <f t="shared" si="189"/>
        <v>0</v>
      </c>
      <c r="J426" s="54">
        <f t="shared" si="190"/>
        <v>820000</v>
      </c>
      <c r="K426" s="55">
        <f t="shared" si="191"/>
        <v>0</v>
      </c>
      <c r="L426" s="5"/>
    </row>
    <row r="427" spans="1:12" x14ac:dyDescent="0.25">
      <c r="A427" s="31" t="s">
        <v>0</v>
      </c>
      <c r="B427" s="32" t="s">
        <v>246</v>
      </c>
      <c r="C427" s="33">
        <f t="shared" si="205"/>
        <v>820000</v>
      </c>
      <c r="D427" s="33">
        <f t="shared" si="205"/>
        <v>820000</v>
      </c>
      <c r="E427" s="33">
        <f t="shared" si="205"/>
        <v>820000</v>
      </c>
      <c r="F427" s="33">
        <f>FEB!I427</f>
        <v>0</v>
      </c>
      <c r="G427" s="33">
        <f t="shared" si="205"/>
        <v>0</v>
      </c>
      <c r="H427" s="33">
        <f t="shared" si="205"/>
        <v>0</v>
      </c>
      <c r="I427" s="59">
        <f t="shared" si="189"/>
        <v>0</v>
      </c>
      <c r="J427" s="54">
        <f t="shared" si="190"/>
        <v>820000</v>
      </c>
      <c r="K427" s="55">
        <f t="shared" si="191"/>
        <v>0</v>
      </c>
      <c r="L427" s="5"/>
    </row>
    <row r="428" spans="1:12" x14ac:dyDescent="0.25">
      <c r="A428" s="31">
        <v>521211</v>
      </c>
      <c r="B428" s="32" t="s">
        <v>1</v>
      </c>
      <c r="C428" s="33">
        <f>SUM(C429:C430)</f>
        <v>820000</v>
      </c>
      <c r="D428" s="33">
        <f>SUM(D429:D430)</f>
        <v>820000</v>
      </c>
      <c r="E428" s="33">
        <f>SUM(E429:E430)</f>
        <v>820000</v>
      </c>
      <c r="F428" s="33">
        <f>FEB!I428</f>
        <v>0</v>
      </c>
      <c r="G428" s="33">
        <f t="shared" ref="G428:H428" si="206">SUM(G429:G430)</f>
        <v>0</v>
      </c>
      <c r="H428" s="33">
        <f t="shared" si="206"/>
        <v>0</v>
      </c>
      <c r="I428" s="59">
        <f t="shared" si="189"/>
        <v>0</v>
      </c>
      <c r="J428" s="54">
        <f t="shared" si="190"/>
        <v>820000</v>
      </c>
      <c r="K428" s="55">
        <f t="shared" si="191"/>
        <v>0</v>
      </c>
    </row>
    <row r="429" spans="1:12" s="7" customFormat="1" x14ac:dyDescent="0.25">
      <c r="A429" s="31"/>
      <c r="B429" s="32" t="s">
        <v>281</v>
      </c>
      <c r="C429" s="33">
        <v>220000</v>
      </c>
      <c r="D429" s="33">
        <v>220000</v>
      </c>
      <c r="E429" s="33">
        <v>220000</v>
      </c>
      <c r="F429" s="1">
        <f>FEB!I429</f>
        <v>0</v>
      </c>
      <c r="G429" s="33">
        <v>0</v>
      </c>
      <c r="H429" s="33">
        <v>0</v>
      </c>
      <c r="I429" s="59">
        <f t="shared" si="189"/>
        <v>0</v>
      </c>
      <c r="J429" s="54">
        <f t="shared" si="190"/>
        <v>220000</v>
      </c>
      <c r="K429" s="55">
        <f t="shared" si="191"/>
        <v>0</v>
      </c>
      <c r="L429" s="16"/>
    </row>
    <row r="430" spans="1:12" x14ac:dyDescent="0.25">
      <c r="A430" s="31"/>
      <c r="B430" s="32" t="s">
        <v>506</v>
      </c>
      <c r="C430" s="33">
        <v>600000</v>
      </c>
      <c r="D430" s="33">
        <v>600000</v>
      </c>
      <c r="E430" s="33">
        <v>600000</v>
      </c>
      <c r="F430" s="1">
        <f>FEB!I430</f>
        <v>0</v>
      </c>
      <c r="G430" s="33">
        <v>0</v>
      </c>
      <c r="H430" s="33">
        <v>0</v>
      </c>
      <c r="I430" s="59">
        <f t="shared" si="189"/>
        <v>0</v>
      </c>
      <c r="J430" s="54">
        <f t="shared" si="190"/>
        <v>600000</v>
      </c>
      <c r="K430" s="55">
        <f t="shared" si="191"/>
        <v>0</v>
      </c>
    </row>
    <row r="431" spans="1:12" x14ac:dyDescent="0.25">
      <c r="A431" s="31" t="s">
        <v>217</v>
      </c>
      <c r="B431" s="32" t="s">
        <v>80</v>
      </c>
      <c r="C431" s="33">
        <f t="shared" ref="C431:H433" si="207">C432</f>
        <v>880000</v>
      </c>
      <c r="D431" s="33">
        <f t="shared" si="207"/>
        <v>880000</v>
      </c>
      <c r="E431" s="33">
        <f t="shared" si="207"/>
        <v>880000</v>
      </c>
      <c r="F431" s="33">
        <f>FEB!I431</f>
        <v>0</v>
      </c>
      <c r="G431" s="33">
        <f t="shared" si="207"/>
        <v>0</v>
      </c>
      <c r="H431" s="33">
        <f t="shared" si="207"/>
        <v>0</v>
      </c>
      <c r="I431" s="59">
        <f t="shared" si="189"/>
        <v>0</v>
      </c>
      <c r="J431" s="54">
        <f t="shared" si="190"/>
        <v>880000</v>
      </c>
      <c r="K431" s="55">
        <f t="shared" si="191"/>
        <v>0</v>
      </c>
    </row>
    <row r="432" spans="1:12" s="7" customFormat="1" x14ac:dyDescent="0.25">
      <c r="A432" s="31" t="s">
        <v>0</v>
      </c>
      <c r="B432" s="32" t="s">
        <v>244</v>
      </c>
      <c r="C432" s="33">
        <f t="shared" si="207"/>
        <v>880000</v>
      </c>
      <c r="D432" s="33">
        <f t="shared" si="207"/>
        <v>880000</v>
      </c>
      <c r="E432" s="33">
        <f t="shared" si="207"/>
        <v>880000</v>
      </c>
      <c r="F432" s="33">
        <f>FEB!I432</f>
        <v>0</v>
      </c>
      <c r="G432" s="33">
        <f t="shared" si="207"/>
        <v>0</v>
      </c>
      <c r="H432" s="33">
        <f t="shared" si="207"/>
        <v>0</v>
      </c>
      <c r="I432" s="59">
        <f t="shared" si="189"/>
        <v>0</v>
      </c>
      <c r="J432" s="54">
        <f t="shared" si="190"/>
        <v>880000</v>
      </c>
      <c r="K432" s="55">
        <f t="shared" si="191"/>
        <v>0</v>
      </c>
      <c r="L432" s="16"/>
    </row>
    <row r="433" spans="1:12" x14ac:dyDescent="0.25">
      <c r="A433" s="31">
        <v>524113</v>
      </c>
      <c r="B433" s="32" t="s">
        <v>38</v>
      </c>
      <c r="C433" s="33">
        <f t="shared" si="207"/>
        <v>880000</v>
      </c>
      <c r="D433" s="33">
        <f t="shared" si="207"/>
        <v>880000</v>
      </c>
      <c r="E433" s="33">
        <f t="shared" si="207"/>
        <v>880000</v>
      </c>
      <c r="F433" s="33">
        <f>FEB!I433</f>
        <v>0</v>
      </c>
      <c r="G433" s="33">
        <f t="shared" si="207"/>
        <v>0</v>
      </c>
      <c r="H433" s="33">
        <f t="shared" si="207"/>
        <v>0</v>
      </c>
      <c r="I433" s="59">
        <f t="shared" si="189"/>
        <v>0</v>
      </c>
      <c r="J433" s="54">
        <f t="shared" si="190"/>
        <v>880000</v>
      </c>
      <c r="K433" s="55">
        <f t="shared" si="191"/>
        <v>0</v>
      </c>
    </row>
    <row r="434" spans="1:12" x14ac:dyDescent="0.25">
      <c r="A434" s="31"/>
      <c r="B434" s="32" t="s">
        <v>401</v>
      </c>
      <c r="C434" s="33">
        <v>880000</v>
      </c>
      <c r="D434" s="33">
        <v>880000</v>
      </c>
      <c r="E434" s="33">
        <v>880000</v>
      </c>
      <c r="F434" s="1">
        <f>FEB!I434</f>
        <v>0</v>
      </c>
      <c r="G434" s="33">
        <v>0</v>
      </c>
      <c r="H434" s="33">
        <v>0</v>
      </c>
      <c r="I434" s="59">
        <f t="shared" si="189"/>
        <v>0</v>
      </c>
      <c r="J434" s="54">
        <f t="shared" si="190"/>
        <v>880000</v>
      </c>
      <c r="K434" s="55">
        <f t="shared" si="191"/>
        <v>0</v>
      </c>
    </row>
    <row r="435" spans="1:12" x14ac:dyDescent="0.25">
      <c r="A435" s="31" t="s">
        <v>227</v>
      </c>
      <c r="B435" s="32" t="s">
        <v>81</v>
      </c>
      <c r="C435" s="33">
        <f t="shared" ref="C435:H437" si="208">C436</f>
        <v>140000</v>
      </c>
      <c r="D435" s="33">
        <f t="shared" si="208"/>
        <v>140000</v>
      </c>
      <c r="E435" s="33">
        <f t="shared" si="208"/>
        <v>140000</v>
      </c>
      <c r="F435" s="33">
        <f>FEB!I435</f>
        <v>0</v>
      </c>
      <c r="G435" s="33">
        <f t="shared" si="208"/>
        <v>0</v>
      </c>
      <c r="H435" s="33">
        <f t="shared" si="208"/>
        <v>0</v>
      </c>
      <c r="I435" s="59">
        <f t="shared" si="189"/>
        <v>0</v>
      </c>
      <c r="J435" s="54">
        <f t="shared" si="190"/>
        <v>140000</v>
      </c>
      <c r="K435" s="55">
        <f t="shared" si="191"/>
        <v>0</v>
      </c>
    </row>
    <row r="436" spans="1:12" x14ac:dyDescent="0.25">
      <c r="A436" s="31" t="s">
        <v>0</v>
      </c>
      <c r="B436" s="32" t="s">
        <v>244</v>
      </c>
      <c r="C436" s="33">
        <f t="shared" si="208"/>
        <v>140000</v>
      </c>
      <c r="D436" s="33">
        <f t="shared" si="208"/>
        <v>140000</v>
      </c>
      <c r="E436" s="33">
        <f t="shared" si="208"/>
        <v>140000</v>
      </c>
      <c r="F436" s="33">
        <f>FEB!I436</f>
        <v>0</v>
      </c>
      <c r="G436" s="33">
        <f t="shared" si="208"/>
        <v>0</v>
      </c>
      <c r="H436" s="33">
        <f t="shared" si="208"/>
        <v>0</v>
      </c>
      <c r="I436" s="59">
        <f t="shared" si="189"/>
        <v>0</v>
      </c>
      <c r="J436" s="54">
        <f t="shared" si="190"/>
        <v>140000</v>
      </c>
      <c r="K436" s="55">
        <f t="shared" si="191"/>
        <v>0</v>
      </c>
    </row>
    <row r="437" spans="1:12" x14ac:dyDescent="0.25">
      <c r="A437" s="31">
        <v>521211</v>
      </c>
      <c r="B437" s="32" t="s">
        <v>1</v>
      </c>
      <c r="C437" s="33">
        <f t="shared" si="208"/>
        <v>140000</v>
      </c>
      <c r="D437" s="33">
        <f t="shared" si="208"/>
        <v>140000</v>
      </c>
      <c r="E437" s="33">
        <f t="shared" si="208"/>
        <v>140000</v>
      </c>
      <c r="F437" s="33">
        <f>FEB!I437</f>
        <v>0</v>
      </c>
      <c r="G437" s="33">
        <f t="shared" si="208"/>
        <v>0</v>
      </c>
      <c r="H437" s="33">
        <f t="shared" si="208"/>
        <v>0</v>
      </c>
      <c r="I437" s="59">
        <f t="shared" si="189"/>
        <v>0</v>
      </c>
      <c r="J437" s="54">
        <f t="shared" si="190"/>
        <v>140000</v>
      </c>
      <c r="K437" s="55">
        <f t="shared" si="191"/>
        <v>0</v>
      </c>
    </row>
    <row r="438" spans="1:12" x14ac:dyDescent="0.25">
      <c r="A438" s="31"/>
      <c r="B438" s="32" t="s">
        <v>336</v>
      </c>
      <c r="C438" s="33">
        <v>140000</v>
      </c>
      <c r="D438" s="33">
        <v>140000</v>
      </c>
      <c r="E438" s="33">
        <v>140000</v>
      </c>
      <c r="F438" s="1">
        <f>FEB!I438</f>
        <v>0</v>
      </c>
      <c r="G438" s="33">
        <v>0</v>
      </c>
      <c r="H438" s="33">
        <v>0</v>
      </c>
      <c r="I438" s="59">
        <f t="shared" si="189"/>
        <v>0</v>
      </c>
      <c r="J438" s="54">
        <f t="shared" si="190"/>
        <v>140000</v>
      </c>
      <c r="K438" s="55">
        <f t="shared" si="191"/>
        <v>0</v>
      </c>
    </row>
    <row r="439" spans="1:12" x14ac:dyDescent="0.25">
      <c r="A439" s="31" t="s">
        <v>179</v>
      </c>
      <c r="B439" s="32" t="s">
        <v>82</v>
      </c>
      <c r="C439" s="33">
        <f>C440+C445+C453</f>
        <v>2904000</v>
      </c>
      <c r="D439" s="33">
        <f>D440+D445+D453</f>
        <v>2904000</v>
      </c>
      <c r="E439" s="33">
        <f>E440+E445+E453</f>
        <v>2904000</v>
      </c>
      <c r="F439" s="33">
        <f>FEB!I439</f>
        <v>0</v>
      </c>
      <c r="G439" s="33">
        <f t="shared" ref="G439:H439" si="209">G440+G445+G453</f>
        <v>0</v>
      </c>
      <c r="H439" s="33">
        <f t="shared" si="209"/>
        <v>0</v>
      </c>
      <c r="I439" s="59">
        <f t="shared" si="189"/>
        <v>0</v>
      </c>
      <c r="J439" s="54">
        <f t="shared" si="190"/>
        <v>2904000</v>
      </c>
      <c r="K439" s="55">
        <f t="shared" si="191"/>
        <v>0</v>
      </c>
    </row>
    <row r="440" spans="1:12" x14ac:dyDescent="0.25">
      <c r="A440" s="31" t="s">
        <v>216</v>
      </c>
      <c r="B440" s="32" t="s">
        <v>83</v>
      </c>
      <c r="C440" s="33">
        <f t="shared" ref="C440:H441" si="210">C441</f>
        <v>524000</v>
      </c>
      <c r="D440" s="33">
        <f t="shared" si="210"/>
        <v>524000</v>
      </c>
      <c r="E440" s="33">
        <f t="shared" si="210"/>
        <v>524000</v>
      </c>
      <c r="F440" s="33">
        <f>FEB!I440</f>
        <v>0</v>
      </c>
      <c r="G440" s="33">
        <f t="shared" si="210"/>
        <v>0</v>
      </c>
      <c r="H440" s="33">
        <f t="shared" si="210"/>
        <v>0</v>
      </c>
      <c r="I440" s="59">
        <f t="shared" si="189"/>
        <v>0</v>
      </c>
      <c r="J440" s="54">
        <f t="shared" si="190"/>
        <v>524000</v>
      </c>
      <c r="K440" s="55">
        <f t="shared" si="191"/>
        <v>0</v>
      </c>
    </row>
    <row r="441" spans="1:12" x14ac:dyDescent="0.25">
      <c r="A441" s="31" t="s">
        <v>0</v>
      </c>
      <c r="B441" s="32" t="s">
        <v>246</v>
      </c>
      <c r="C441" s="33">
        <f t="shared" si="210"/>
        <v>524000</v>
      </c>
      <c r="D441" s="33">
        <f t="shared" si="210"/>
        <v>524000</v>
      </c>
      <c r="E441" s="33">
        <f t="shared" si="210"/>
        <v>524000</v>
      </c>
      <c r="F441" s="33">
        <f>FEB!I441</f>
        <v>0</v>
      </c>
      <c r="G441" s="33">
        <f t="shared" si="210"/>
        <v>0</v>
      </c>
      <c r="H441" s="33">
        <f t="shared" si="210"/>
        <v>0</v>
      </c>
      <c r="I441" s="59">
        <f t="shared" si="189"/>
        <v>0</v>
      </c>
      <c r="J441" s="54">
        <f t="shared" si="190"/>
        <v>524000</v>
      </c>
      <c r="K441" s="55">
        <f t="shared" si="191"/>
        <v>0</v>
      </c>
    </row>
    <row r="442" spans="1:12" x14ac:dyDescent="0.25">
      <c r="A442" s="31">
        <v>521211</v>
      </c>
      <c r="B442" s="32" t="s">
        <v>1</v>
      </c>
      <c r="C442" s="33">
        <f>SUM(C443:C444)</f>
        <v>524000</v>
      </c>
      <c r="D442" s="33">
        <f>SUM(D443:D444)</f>
        <v>524000</v>
      </c>
      <c r="E442" s="33">
        <f>SUM(E443:E444)</f>
        <v>524000</v>
      </c>
      <c r="F442" s="33">
        <f>FEB!I442</f>
        <v>0</v>
      </c>
      <c r="G442" s="33">
        <f t="shared" ref="G442:H442" si="211">SUM(G443:G444)</f>
        <v>0</v>
      </c>
      <c r="H442" s="33">
        <f t="shared" si="211"/>
        <v>0</v>
      </c>
      <c r="I442" s="59">
        <f t="shared" si="189"/>
        <v>0</v>
      </c>
      <c r="J442" s="54">
        <f t="shared" si="190"/>
        <v>524000</v>
      </c>
      <c r="K442" s="55">
        <f t="shared" si="191"/>
        <v>0</v>
      </c>
    </row>
    <row r="443" spans="1:12" x14ac:dyDescent="0.25">
      <c r="A443" s="31"/>
      <c r="B443" s="32" t="s">
        <v>339</v>
      </c>
      <c r="C443" s="33">
        <v>360000</v>
      </c>
      <c r="D443" s="33">
        <v>360000</v>
      </c>
      <c r="E443" s="33">
        <v>360000</v>
      </c>
      <c r="F443" s="1">
        <f>FEB!I443</f>
        <v>0</v>
      </c>
      <c r="G443" s="33">
        <v>0</v>
      </c>
      <c r="H443" s="33">
        <v>0</v>
      </c>
      <c r="I443" s="59">
        <f t="shared" si="189"/>
        <v>0</v>
      </c>
      <c r="J443" s="54">
        <f t="shared" si="190"/>
        <v>360000</v>
      </c>
      <c r="K443" s="55">
        <f t="shared" si="191"/>
        <v>0</v>
      </c>
    </row>
    <row r="444" spans="1:12" x14ac:dyDescent="0.25">
      <c r="A444" s="31"/>
      <c r="B444" s="32" t="s">
        <v>281</v>
      </c>
      <c r="C444" s="33">
        <v>164000</v>
      </c>
      <c r="D444" s="33">
        <v>164000</v>
      </c>
      <c r="E444" s="33">
        <v>164000</v>
      </c>
      <c r="F444" s="1">
        <f>FEB!I444</f>
        <v>0</v>
      </c>
      <c r="G444" s="33">
        <v>0</v>
      </c>
      <c r="H444" s="33">
        <v>0</v>
      </c>
      <c r="I444" s="59">
        <f t="shared" si="189"/>
        <v>0</v>
      </c>
      <c r="J444" s="54">
        <f t="shared" si="190"/>
        <v>164000</v>
      </c>
      <c r="K444" s="55">
        <f t="shared" si="191"/>
        <v>0</v>
      </c>
    </row>
    <row r="445" spans="1:12" x14ac:dyDescent="0.25">
      <c r="A445" s="31" t="s">
        <v>217</v>
      </c>
      <c r="B445" s="32" t="s">
        <v>84</v>
      </c>
      <c r="C445" s="33">
        <f>C446</f>
        <v>2220000</v>
      </c>
      <c r="D445" s="33">
        <f>D446</f>
        <v>2220000</v>
      </c>
      <c r="E445" s="33">
        <f>E446</f>
        <v>2220000</v>
      </c>
      <c r="F445" s="33">
        <f>FEB!I445</f>
        <v>0</v>
      </c>
      <c r="G445" s="33">
        <f t="shared" ref="G445:H445" si="212">G446</f>
        <v>0</v>
      </c>
      <c r="H445" s="33">
        <f t="shared" si="212"/>
        <v>0</v>
      </c>
      <c r="I445" s="59">
        <f t="shared" si="189"/>
        <v>0</v>
      </c>
      <c r="J445" s="54">
        <f t="shared" si="190"/>
        <v>2220000</v>
      </c>
      <c r="K445" s="55">
        <f t="shared" si="191"/>
        <v>0</v>
      </c>
      <c r="L445" s="5"/>
    </row>
    <row r="446" spans="1:12" x14ac:dyDescent="0.25">
      <c r="A446" s="31" t="s">
        <v>0</v>
      </c>
      <c r="B446" s="32" t="s">
        <v>244</v>
      </c>
      <c r="C446" s="33">
        <f>C447+C449+C451</f>
        <v>2220000</v>
      </c>
      <c r="D446" s="33">
        <f>D447+D449+D451</f>
        <v>2220000</v>
      </c>
      <c r="E446" s="33">
        <f>E447+E449+E451</f>
        <v>2220000</v>
      </c>
      <c r="F446" s="33">
        <f>FEB!I446</f>
        <v>0</v>
      </c>
      <c r="G446" s="33">
        <f t="shared" ref="G446:H446" si="213">G447+G449+G451</f>
        <v>0</v>
      </c>
      <c r="H446" s="33">
        <f t="shared" si="213"/>
        <v>0</v>
      </c>
      <c r="I446" s="59">
        <f t="shared" si="189"/>
        <v>0</v>
      </c>
      <c r="J446" s="54">
        <f t="shared" si="190"/>
        <v>2220000</v>
      </c>
      <c r="K446" s="55">
        <f t="shared" si="191"/>
        <v>0</v>
      </c>
      <c r="L446" s="5"/>
    </row>
    <row r="447" spans="1:12" x14ac:dyDescent="0.25">
      <c r="A447" s="31">
        <v>521211</v>
      </c>
      <c r="B447" s="32" t="s">
        <v>1</v>
      </c>
      <c r="C447" s="33">
        <f>C448</f>
        <v>720000</v>
      </c>
      <c r="D447" s="33">
        <f>D448</f>
        <v>720000</v>
      </c>
      <c r="E447" s="33">
        <f>E448</f>
        <v>720000</v>
      </c>
      <c r="F447" s="33">
        <f>FEB!I447</f>
        <v>0</v>
      </c>
      <c r="G447" s="33">
        <f t="shared" ref="G447:H447" si="214">G448</f>
        <v>0</v>
      </c>
      <c r="H447" s="33">
        <f t="shared" si="214"/>
        <v>0</v>
      </c>
      <c r="I447" s="59">
        <f t="shared" si="189"/>
        <v>0</v>
      </c>
      <c r="J447" s="54">
        <f t="shared" si="190"/>
        <v>720000</v>
      </c>
      <c r="K447" s="55">
        <f t="shared" si="191"/>
        <v>0</v>
      </c>
      <c r="L447" s="5"/>
    </row>
    <row r="448" spans="1:12" x14ac:dyDescent="0.25">
      <c r="A448" s="31"/>
      <c r="B448" s="32" t="s">
        <v>345</v>
      </c>
      <c r="C448" s="33">
        <v>720000</v>
      </c>
      <c r="D448" s="33">
        <v>720000</v>
      </c>
      <c r="E448" s="33">
        <v>720000</v>
      </c>
      <c r="F448" s="1">
        <f>FEB!I448</f>
        <v>0</v>
      </c>
      <c r="G448" s="33">
        <v>0</v>
      </c>
      <c r="H448" s="33">
        <v>0</v>
      </c>
      <c r="I448" s="59">
        <f t="shared" si="189"/>
        <v>0</v>
      </c>
      <c r="J448" s="54">
        <f t="shared" si="190"/>
        <v>720000</v>
      </c>
      <c r="K448" s="55">
        <f t="shared" si="191"/>
        <v>0</v>
      </c>
    </row>
    <row r="449" spans="1:12" x14ac:dyDescent="0.25">
      <c r="A449" s="31">
        <v>522151</v>
      </c>
      <c r="B449" s="32" t="s">
        <v>34</v>
      </c>
      <c r="C449" s="33">
        <f>C450</f>
        <v>400000</v>
      </c>
      <c r="D449" s="33">
        <f>D450</f>
        <v>400000</v>
      </c>
      <c r="E449" s="33">
        <f>E450</f>
        <v>400000</v>
      </c>
      <c r="F449" s="33">
        <f>FEB!I449</f>
        <v>0</v>
      </c>
      <c r="G449" s="33">
        <f t="shared" ref="G449:H449" si="215">G450</f>
        <v>0</v>
      </c>
      <c r="H449" s="33">
        <f t="shared" si="215"/>
        <v>0</v>
      </c>
      <c r="I449" s="59">
        <f t="shared" si="189"/>
        <v>0</v>
      </c>
      <c r="J449" s="54">
        <f t="shared" si="190"/>
        <v>400000</v>
      </c>
      <c r="K449" s="55">
        <f t="shared" si="191"/>
        <v>0</v>
      </c>
      <c r="L449" s="5"/>
    </row>
    <row r="450" spans="1:12" x14ac:dyDescent="0.25">
      <c r="A450" s="31"/>
      <c r="B450" s="32" t="s">
        <v>346</v>
      </c>
      <c r="C450" s="33">
        <v>400000</v>
      </c>
      <c r="D450" s="33">
        <v>400000</v>
      </c>
      <c r="E450" s="33">
        <v>400000</v>
      </c>
      <c r="F450" s="1">
        <f>FEB!I450</f>
        <v>0</v>
      </c>
      <c r="G450" s="33">
        <v>0</v>
      </c>
      <c r="H450" s="33">
        <v>0</v>
      </c>
      <c r="I450" s="59">
        <f t="shared" si="189"/>
        <v>0</v>
      </c>
      <c r="J450" s="54">
        <f t="shared" si="190"/>
        <v>400000</v>
      </c>
      <c r="K450" s="55">
        <f t="shared" si="191"/>
        <v>0</v>
      </c>
    </row>
    <row r="451" spans="1:12" x14ac:dyDescent="0.25">
      <c r="A451" s="31">
        <v>524113</v>
      </c>
      <c r="B451" s="32" t="s">
        <v>38</v>
      </c>
      <c r="C451" s="33">
        <f>C452</f>
        <v>1100000</v>
      </c>
      <c r="D451" s="33">
        <f>D452</f>
        <v>1100000</v>
      </c>
      <c r="E451" s="33">
        <f>E452</f>
        <v>1100000</v>
      </c>
      <c r="F451" s="33">
        <f>FEB!I451</f>
        <v>0</v>
      </c>
      <c r="G451" s="33">
        <f t="shared" ref="G451:H451" si="216">G452</f>
        <v>0</v>
      </c>
      <c r="H451" s="33">
        <f t="shared" si="216"/>
        <v>0</v>
      </c>
      <c r="I451" s="59">
        <f t="shared" si="189"/>
        <v>0</v>
      </c>
      <c r="J451" s="54">
        <f t="shared" si="190"/>
        <v>1100000</v>
      </c>
      <c r="K451" s="55">
        <f t="shared" si="191"/>
        <v>0</v>
      </c>
    </row>
    <row r="452" spans="1:12" x14ac:dyDescent="0.25">
      <c r="A452" s="31"/>
      <c r="B452" s="32" t="s">
        <v>477</v>
      </c>
      <c r="C452" s="33">
        <v>1100000</v>
      </c>
      <c r="D452" s="33">
        <v>1100000</v>
      </c>
      <c r="E452" s="33">
        <v>1100000</v>
      </c>
      <c r="F452" s="1">
        <f>FEB!I452</f>
        <v>0</v>
      </c>
      <c r="G452" s="33">
        <v>0</v>
      </c>
      <c r="H452" s="33">
        <v>0</v>
      </c>
      <c r="I452" s="59">
        <f t="shared" si="189"/>
        <v>0</v>
      </c>
      <c r="J452" s="54">
        <f t="shared" si="190"/>
        <v>1100000</v>
      </c>
      <c r="K452" s="55">
        <f t="shared" si="191"/>
        <v>0</v>
      </c>
    </row>
    <row r="453" spans="1:12" x14ac:dyDescent="0.25">
      <c r="A453" s="31" t="s">
        <v>227</v>
      </c>
      <c r="B453" s="32" t="s">
        <v>85</v>
      </c>
      <c r="C453" s="33">
        <f t="shared" ref="C453:H455" si="217">C454</f>
        <v>160000</v>
      </c>
      <c r="D453" s="33">
        <f t="shared" si="217"/>
        <v>160000</v>
      </c>
      <c r="E453" s="33">
        <f t="shared" si="217"/>
        <v>160000</v>
      </c>
      <c r="F453" s="33">
        <f>FEB!I453</f>
        <v>0</v>
      </c>
      <c r="G453" s="33">
        <f t="shared" si="217"/>
        <v>0</v>
      </c>
      <c r="H453" s="33">
        <f t="shared" si="217"/>
        <v>0</v>
      </c>
      <c r="I453" s="59">
        <f t="shared" si="189"/>
        <v>0</v>
      </c>
      <c r="J453" s="54">
        <f t="shared" si="190"/>
        <v>160000</v>
      </c>
      <c r="K453" s="55">
        <f t="shared" si="191"/>
        <v>0</v>
      </c>
    </row>
    <row r="454" spans="1:12" x14ac:dyDescent="0.25">
      <c r="A454" s="31" t="s">
        <v>0</v>
      </c>
      <c r="B454" s="32" t="s">
        <v>244</v>
      </c>
      <c r="C454" s="33">
        <f t="shared" si="217"/>
        <v>160000</v>
      </c>
      <c r="D454" s="33">
        <f t="shared" si="217"/>
        <v>160000</v>
      </c>
      <c r="E454" s="33">
        <f t="shared" si="217"/>
        <v>160000</v>
      </c>
      <c r="F454" s="33">
        <f>FEB!I454</f>
        <v>0</v>
      </c>
      <c r="G454" s="33">
        <f t="shared" si="217"/>
        <v>0</v>
      </c>
      <c r="H454" s="33">
        <f t="shared" si="217"/>
        <v>0</v>
      </c>
      <c r="I454" s="59">
        <f t="shared" si="189"/>
        <v>0</v>
      </c>
      <c r="J454" s="54">
        <f t="shared" si="190"/>
        <v>160000</v>
      </c>
      <c r="K454" s="55">
        <f t="shared" si="191"/>
        <v>0</v>
      </c>
    </row>
    <row r="455" spans="1:12" x14ac:dyDescent="0.25">
      <c r="A455" s="31">
        <v>521211</v>
      </c>
      <c r="B455" s="32" t="s">
        <v>1</v>
      </c>
      <c r="C455" s="33">
        <f t="shared" si="217"/>
        <v>160000</v>
      </c>
      <c r="D455" s="33">
        <f t="shared" si="217"/>
        <v>160000</v>
      </c>
      <c r="E455" s="33">
        <f t="shared" si="217"/>
        <v>160000</v>
      </c>
      <c r="F455" s="33">
        <f>FEB!I455</f>
        <v>0</v>
      </c>
      <c r="G455" s="33">
        <f t="shared" si="217"/>
        <v>0</v>
      </c>
      <c r="H455" s="33">
        <f t="shared" si="217"/>
        <v>0</v>
      </c>
      <c r="I455" s="59">
        <f t="shared" si="189"/>
        <v>0</v>
      </c>
      <c r="J455" s="54">
        <f t="shared" si="190"/>
        <v>160000</v>
      </c>
      <c r="K455" s="55">
        <f t="shared" si="191"/>
        <v>0</v>
      </c>
    </row>
    <row r="456" spans="1:12" x14ac:dyDescent="0.25">
      <c r="A456" s="31"/>
      <c r="B456" s="32" t="s">
        <v>336</v>
      </c>
      <c r="C456" s="33">
        <v>160000</v>
      </c>
      <c r="D456" s="33">
        <v>160000</v>
      </c>
      <c r="E456" s="33">
        <v>160000</v>
      </c>
      <c r="F456" s="1">
        <f>FEB!I456</f>
        <v>0</v>
      </c>
      <c r="G456" s="33">
        <v>0</v>
      </c>
      <c r="H456" s="33">
        <v>0</v>
      </c>
      <c r="I456" s="59">
        <f t="shared" ref="I456:I519" si="218">SUM(F456:H456)</f>
        <v>0</v>
      </c>
      <c r="J456" s="54">
        <f t="shared" ref="J456:J519" si="219">C456-I456</f>
        <v>160000</v>
      </c>
      <c r="K456" s="55">
        <f t="shared" ref="K456:K519" si="220">I456/C456</f>
        <v>0</v>
      </c>
    </row>
    <row r="457" spans="1:12" x14ac:dyDescent="0.25">
      <c r="A457" s="31" t="s">
        <v>178</v>
      </c>
      <c r="B457" s="32" t="s">
        <v>86</v>
      </c>
      <c r="C457" s="33">
        <f>C458+C465+C469</f>
        <v>3100000</v>
      </c>
      <c r="D457" s="33">
        <f>D458+D465+D469</f>
        <v>3100000</v>
      </c>
      <c r="E457" s="33">
        <f>E458+E465+E469</f>
        <v>3100000</v>
      </c>
      <c r="F457" s="33">
        <f>FEB!I457</f>
        <v>0</v>
      </c>
      <c r="G457" s="33">
        <f t="shared" ref="G457:H457" si="221">G458+G465+G469</f>
        <v>0</v>
      </c>
      <c r="H457" s="33">
        <f t="shared" si="221"/>
        <v>0</v>
      </c>
      <c r="I457" s="59">
        <f t="shared" si="218"/>
        <v>0</v>
      </c>
      <c r="J457" s="54">
        <f t="shared" si="219"/>
        <v>3100000</v>
      </c>
      <c r="K457" s="55">
        <f t="shared" si="220"/>
        <v>0</v>
      </c>
    </row>
    <row r="458" spans="1:12" x14ac:dyDescent="0.25">
      <c r="A458" s="31" t="s">
        <v>216</v>
      </c>
      <c r="B458" s="32" t="s">
        <v>87</v>
      </c>
      <c r="C458" s="33">
        <f>C459</f>
        <v>1630000</v>
      </c>
      <c r="D458" s="33">
        <f>D459</f>
        <v>1630000</v>
      </c>
      <c r="E458" s="33">
        <f>E459</f>
        <v>1630000</v>
      </c>
      <c r="F458" s="33">
        <f>FEB!I458</f>
        <v>0</v>
      </c>
      <c r="G458" s="33">
        <f t="shared" ref="G458:H458" si="222">G459</f>
        <v>0</v>
      </c>
      <c r="H458" s="33">
        <f t="shared" si="222"/>
        <v>0</v>
      </c>
      <c r="I458" s="59">
        <f t="shared" si="218"/>
        <v>0</v>
      </c>
      <c r="J458" s="54">
        <f t="shared" si="219"/>
        <v>1630000</v>
      </c>
      <c r="K458" s="55">
        <f t="shared" si="220"/>
        <v>0</v>
      </c>
    </row>
    <row r="459" spans="1:12" s="21" customFormat="1" x14ac:dyDescent="0.25">
      <c r="A459" s="31" t="s">
        <v>0</v>
      </c>
      <c r="B459" s="32" t="s">
        <v>246</v>
      </c>
      <c r="C459" s="33">
        <f>C460+C463</f>
        <v>1630000</v>
      </c>
      <c r="D459" s="33">
        <f>D460+D463</f>
        <v>1630000</v>
      </c>
      <c r="E459" s="33">
        <f>E460+E463</f>
        <v>1630000</v>
      </c>
      <c r="F459" s="33">
        <f>FEB!I459</f>
        <v>0</v>
      </c>
      <c r="G459" s="33">
        <f t="shared" ref="G459:H459" si="223">G460+G463</f>
        <v>0</v>
      </c>
      <c r="H459" s="33">
        <f t="shared" si="223"/>
        <v>0</v>
      </c>
      <c r="I459" s="59">
        <f t="shared" si="218"/>
        <v>0</v>
      </c>
      <c r="J459" s="54">
        <f t="shared" si="219"/>
        <v>1630000</v>
      </c>
      <c r="K459" s="55">
        <f t="shared" si="220"/>
        <v>0</v>
      </c>
      <c r="L459" s="20"/>
    </row>
    <row r="460" spans="1:12" x14ac:dyDescent="0.25">
      <c r="A460" s="31">
        <v>521211</v>
      </c>
      <c r="B460" s="32" t="s">
        <v>1</v>
      </c>
      <c r="C460" s="33">
        <f>SUM(C461:C462)</f>
        <v>750000</v>
      </c>
      <c r="D460" s="33">
        <f>SUM(D461:D462)</f>
        <v>750000</v>
      </c>
      <c r="E460" s="33">
        <f>SUM(E461:E462)</f>
        <v>750000</v>
      </c>
      <c r="F460" s="33">
        <f>FEB!I460</f>
        <v>0</v>
      </c>
      <c r="G460" s="33">
        <f t="shared" ref="G460:H460" si="224">SUM(G461:G462)</f>
        <v>0</v>
      </c>
      <c r="H460" s="33">
        <f t="shared" si="224"/>
        <v>0</v>
      </c>
      <c r="I460" s="59">
        <f t="shared" si="218"/>
        <v>0</v>
      </c>
      <c r="J460" s="54">
        <f t="shared" si="219"/>
        <v>750000</v>
      </c>
      <c r="K460" s="55">
        <f t="shared" si="220"/>
        <v>0</v>
      </c>
    </row>
    <row r="461" spans="1:12" x14ac:dyDescent="0.25">
      <c r="A461" s="31"/>
      <c r="B461" s="32" t="s">
        <v>281</v>
      </c>
      <c r="C461" s="33">
        <v>240000</v>
      </c>
      <c r="D461" s="33">
        <v>240000</v>
      </c>
      <c r="E461" s="33">
        <v>240000</v>
      </c>
      <c r="F461" s="1">
        <f>FEB!I461</f>
        <v>0</v>
      </c>
      <c r="G461" s="33">
        <v>0</v>
      </c>
      <c r="H461" s="33">
        <v>0</v>
      </c>
      <c r="I461" s="59">
        <f t="shared" si="218"/>
        <v>0</v>
      </c>
      <c r="J461" s="54">
        <f t="shared" si="219"/>
        <v>240000</v>
      </c>
      <c r="K461" s="55">
        <f t="shared" si="220"/>
        <v>0</v>
      </c>
    </row>
    <row r="462" spans="1:12" x14ac:dyDescent="0.25">
      <c r="A462" s="31"/>
      <c r="B462" s="32" t="s">
        <v>402</v>
      </c>
      <c r="C462" s="33">
        <v>510000</v>
      </c>
      <c r="D462" s="33">
        <v>510000</v>
      </c>
      <c r="E462" s="33">
        <v>510000</v>
      </c>
      <c r="F462" s="1">
        <f>FEB!I462</f>
        <v>0</v>
      </c>
      <c r="G462" s="33">
        <v>0</v>
      </c>
      <c r="H462" s="33">
        <v>0</v>
      </c>
      <c r="I462" s="59">
        <f t="shared" si="218"/>
        <v>0</v>
      </c>
      <c r="J462" s="54">
        <f t="shared" si="219"/>
        <v>510000</v>
      </c>
      <c r="K462" s="55">
        <f t="shared" si="220"/>
        <v>0</v>
      </c>
    </row>
    <row r="463" spans="1:12" x14ac:dyDescent="0.25">
      <c r="A463" s="31">
        <v>524113</v>
      </c>
      <c r="B463" s="32" t="s">
        <v>38</v>
      </c>
      <c r="C463" s="33">
        <f>C464</f>
        <v>880000</v>
      </c>
      <c r="D463" s="33">
        <f>D464</f>
        <v>880000</v>
      </c>
      <c r="E463" s="33">
        <f>E464</f>
        <v>880000</v>
      </c>
      <c r="F463" s="33">
        <f>FEB!I463</f>
        <v>0</v>
      </c>
      <c r="G463" s="33">
        <f t="shared" ref="G463:H463" si="225">G464</f>
        <v>0</v>
      </c>
      <c r="H463" s="33">
        <f t="shared" si="225"/>
        <v>0</v>
      </c>
      <c r="I463" s="59">
        <f t="shared" si="218"/>
        <v>0</v>
      </c>
      <c r="J463" s="54">
        <f t="shared" si="219"/>
        <v>880000</v>
      </c>
      <c r="K463" s="55">
        <f t="shared" si="220"/>
        <v>0</v>
      </c>
    </row>
    <row r="464" spans="1:12" x14ac:dyDescent="0.25">
      <c r="A464" s="31"/>
      <c r="B464" s="32" t="s">
        <v>463</v>
      </c>
      <c r="C464" s="33">
        <v>880000</v>
      </c>
      <c r="D464" s="33">
        <v>880000</v>
      </c>
      <c r="E464" s="33">
        <v>880000</v>
      </c>
      <c r="F464" s="1">
        <f>FEB!I464</f>
        <v>0</v>
      </c>
      <c r="G464" s="33">
        <v>0</v>
      </c>
      <c r="H464" s="33">
        <v>0</v>
      </c>
      <c r="I464" s="59">
        <f t="shared" si="218"/>
        <v>0</v>
      </c>
      <c r="J464" s="54">
        <f t="shared" si="219"/>
        <v>880000</v>
      </c>
      <c r="K464" s="55">
        <f t="shared" si="220"/>
        <v>0</v>
      </c>
    </row>
    <row r="465" spans="1:11" x14ac:dyDescent="0.25">
      <c r="A465" s="31" t="s">
        <v>217</v>
      </c>
      <c r="B465" s="32" t="s">
        <v>88</v>
      </c>
      <c r="C465" s="33">
        <f t="shared" ref="C465:H467" si="226">C466</f>
        <v>1020000</v>
      </c>
      <c r="D465" s="33">
        <f t="shared" si="226"/>
        <v>1020000</v>
      </c>
      <c r="E465" s="33">
        <f t="shared" si="226"/>
        <v>1020000</v>
      </c>
      <c r="F465" s="33">
        <f>FEB!I465</f>
        <v>0</v>
      </c>
      <c r="G465" s="33">
        <f t="shared" si="226"/>
        <v>0</v>
      </c>
      <c r="H465" s="33">
        <f t="shared" si="226"/>
        <v>0</v>
      </c>
      <c r="I465" s="59">
        <f t="shared" si="218"/>
        <v>0</v>
      </c>
      <c r="J465" s="54">
        <f t="shared" si="219"/>
        <v>1020000</v>
      </c>
      <c r="K465" s="55">
        <f t="shared" si="220"/>
        <v>0</v>
      </c>
    </row>
    <row r="466" spans="1:11" x14ac:dyDescent="0.25">
      <c r="A466" s="31" t="s">
        <v>0</v>
      </c>
      <c r="B466" s="32" t="s">
        <v>244</v>
      </c>
      <c r="C466" s="33">
        <f t="shared" si="226"/>
        <v>1020000</v>
      </c>
      <c r="D466" s="33">
        <f t="shared" si="226"/>
        <v>1020000</v>
      </c>
      <c r="E466" s="33">
        <f t="shared" si="226"/>
        <v>1020000</v>
      </c>
      <c r="F466" s="33">
        <f>FEB!I466</f>
        <v>0</v>
      </c>
      <c r="G466" s="33">
        <f t="shared" si="226"/>
        <v>0</v>
      </c>
      <c r="H466" s="33">
        <f t="shared" si="226"/>
        <v>0</v>
      </c>
      <c r="I466" s="59">
        <f t="shared" si="218"/>
        <v>0</v>
      </c>
      <c r="J466" s="54">
        <f t="shared" si="219"/>
        <v>1020000</v>
      </c>
      <c r="K466" s="55">
        <f t="shared" si="220"/>
        <v>0</v>
      </c>
    </row>
    <row r="467" spans="1:11" x14ac:dyDescent="0.25">
      <c r="A467" s="31">
        <v>521211</v>
      </c>
      <c r="B467" s="32" t="s">
        <v>1</v>
      </c>
      <c r="C467" s="33">
        <f t="shared" si="226"/>
        <v>1020000</v>
      </c>
      <c r="D467" s="33">
        <f t="shared" si="226"/>
        <v>1020000</v>
      </c>
      <c r="E467" s="33">
        <f t="shared" si="226"/>
        <v>1020000</v>
      </c>
      <c r="F467" s="33">
        <f>FEB!I467</f>
        <v>0</v>
      </c>
      <c r="G467" s="33">
        <f t="shared" si="226"/>
        <v>0</v>
      </c>
      <c r="H467" s="33">
        <f t="shared" si="226"/>
        <v>0</v>
      </c>
      <c r="I467" s="59">
        <f t="shared" si="218"/>
        <v>0</v>
      </c>
      <c r="J467" s="54">
        <f t="shared" si="219"/>
        <v>1020000</v>
      </c>
      <c r="K467" s="55">
        <f t="shared" si="220"/>
        <v>0</v>
      </c>
    </row>
    <row r="468" spans="1:11" x14ac:dyDescent="0.25">
      <c r="A468" s="31"/>
      <c r="B468" s="32" t="s">
        <v>347</v>
      </c>
      <c r="C468" s="33">
        <v>1020000</v>
      </c>
      <c r="D468" s="33">
        <v>1020000</v>
      </c>
      <c r="E468" s="33">
        <v>1020000</v>
      </c>
      <c r="F468" s="1">
        <f>FEB!I468</f>
        <v>0</v>
      </c>
      <c r="G468" s="33">
        <v>0</v>
      </c>
      <c r="H468" s="33">
        <v>0</v>
      </c>
      <c r="I468" s="59">
        <f t="shared" si="218"/>
        <v>0</v>
      </c>
      <c r="J468" s="54">
        <f t="shared" si="219"/>
        <v>1020000</v>
      </c>
      <c r="K468" s="55">
        <f t="shared" si="220"/>
        <v>0</v>
      </c>
    </row>
    <row r="469" spans="1:11" x14ac:dyDescent="0.25">
      <c r="A469" s="31" t="s">
        <v>227</v>
      </c>
      <c r="B469" s="32" t="s">
        <v>89</v>
      </c>
      <c r="C469" s="33">
        <f t="shared" ref="C469:H471" si="227">C470</f>
        <v>450000</v>
      </c>
      <c r="D469" s="33">
        <f t="shared" si="227"/>
        <v>450000</v>
      </c>
      <c r="E469" s="33">
        <f t="shared" si="227"/>
        <v>450000</v>
      </c>
      <c r="F469" s="33">
        <f>FEB!I469</f>
        <v>0</v>
      </c>
      <c r="G469" s="33">
        <f t="shared" si="227"/>
        <v>0</v>
      </c>
      <c r="H469" s="33">
        <f t="shared" si="227"/>
        <v>0</v>
      </c>
      <c r="I469" s="59">
        <f t="shared" si="218"/>
        <v>0</v>
      </c>
      <c r="J469" s="54">
        <f t="shared" si="219"/>
        <v>450000</v>
      </c>
      <c r="K469" s="55">
        <f t="shared" si="220"/>
        <v>0</v>
      </c>
    </row>
    <row r="470" spans="1:11" x14ac:dyDescent="0.25">
      <c r="A470" s="31" t="s">
        <v>0</v>
      </c>
      <c r="B470" s="32" t="s">
        <v>244</v>
      </c>
      <c r="C470" s="33">
        <f t="shared" si="227"/>
        <v>450000</v>
      </c>
      <c r="D470" s="33">
        <f t="shared" si="227"/>
        <v>450000</v>
      </c>
      <c r="E470" s="33">
        <f t="shared" si="227"/>
        <v>450000</v>
      </c>
      <c r="F470" s="33">
        <f>FEB!I470</f>
        <v>0</v>
      </c>
      <c r="G470" s="33">
        <f t="shared" si="227"/>
        <v>0</v>
      </c>
      <c r="H470" s="33">
        <f t="shared" si="227"/>
        <v>0</v>
      </c>
      <c r="I470" s="59">
        <f t="shared" si="218"/>
        <v>0</v>
      </c>
      <c r="J470" s="54">
        <f t="shared" si="219"/>
        <v>450000</v>
      </c>
      <c r="K470" s="55">
        <f t="shared" si="220"/>
        <v>0</v>
      </c>
    </row>
    <row r="471" spans="1:11" x14ac:dyDescent="0.25">
      <c r="A471" s="31">
        <v>521211</v>
      </c>
      <c r="B471" s="32" t="s">
        <v>1</v>
      </c>
      <c r="C471" s="33">
        <f t="shared" si="227"/>
        <v>450000</v>
      </c>
      <c r="D471" s="33">
        <f t="shared" si="227"/>
        <v>450000</v>
      </c>
      <c r="E471" s="33">
        <f t="shared" si="227"/>
        <v>450000</v>
      </c>
      <c r="F471" s="33">
        <f>FEB!I471</f>
        <v>0</v>
      </c>
      <c r="G471" s="33">
        <f t="shared" si="227"/>
        <v>0</v>
      </c>
      <c r="H471" s="33">
        <f t="shared" si="227"/>
        <v>0</v>
      </c>
      <c r="I471" s="59">
        <f t="shared" si="218"/>
        <v>0</v>
      </c>
      <c r="J471" s="54">
        <f t="shared" si="219"/>
        <v>450000</v>
      </c>
      <c r="K471" s="55">
        <f t="shared" si="220"/>
        <v>0</v>
      </c>
    </row>
    <row r="472" spans="1:11" x14ac:dyDescent="0.25">
      <c r="A472" s="31"/>
      <c r="B472" s="32" t="s">
        <v>336</v>
      </c>
      <c r="C472" s="33">
        <v>450000</v>
      </c>
      <c r="D472" s="33">
        <v>450000</v>
      </c>
      <c r="E472" s="33">
        <v>450000</v>
      </c>
      <c r="F472" s="1">
        <f>FEB!I472</f>
        <v>0</v>
      </c>
      <c r="G472" s="33">
        <v>0</v>
      </c>
      <c r="H472" s="33">
        <v>0</v>
      </c>
      <c r="I472" s="59">
        <f t="shared" si="218"/>
        <v>0</v>
      </c>
      <c r="J472" s="54">
        <f t="shared" si="219"/>
        <v>450000</v>
      </c>
      <c r="K472" s="55">
        <f t="shared" si="220"/>
        <v>0</v>
      </c>
    </row>
    <row r="473" spans="1:11" x14ac:dyDescent="0.25">
      <c r="A473" s="31" t="s">
        <v>177</v>
      </c>
      <c r="B473" s="32" t="s">
        <v>90</v>
      </c>
      <c r="C473" s="33">
        <f>C474+C479+C483</f>
        <v>4221000</v>
      </c>
      <c r="D473" s="33">
        <f>D474+D479+D483</f>
        <v>4221000</v>
      </c>
      <c r="E473" s="33">
        <f>E474+E479+E483</f>
        <v>4221000</v>
      </c>
      <c r="F473" s="33">
        <f>FEB!I473</f>
        <v>0</v>
      </c>
      <c r="G473" s="33">
        <f t="shared" ref="G473:H473" si="228">G474+G479+G483</f>
        <v>0</v>
      </c>
      <c r="H473" s="33">
        <f t="shared" si="228"/>
        <v>0</v>
      </c>
      <c r="I473" s="59">
        <f t="shared" si="218"/>
        <v>0</v>
      </c>
      <c r="J473" s="54">
        <f t="shared" si="219"/>
        <v>4221000</v>
      </c>
      <c r="K473" s="55">
        <f t="shared" si="220"/>
        <v>0</v>
      </c>
    </row>
    <row r="474" spans="1:11" x14ac:dyDescent="0.25">
      <c r="A474" s="31" t="s">
        <v>216</v>
      </c>
      <c r="B474" s="32" t="s">
        <v>91</v>
      </c>
      <c r="C474" s="33">
        <f t="shared" ref="C474:H475" si="229">C475</f>
        <v>1251000</v>
      </c>
      <c r="D474" s="33">
        <f t="shared" si="229"/>
        <v>1251000</v>
      </c>
      <c r="E474" s="33">
        <f t="shared" si="229"/>
        <v>1251000</v>
      </c>
      <c r="F474" s="33">
        <f>FEB!I474</f>
        <v>0</v>
      </c>
      <c r="G474" s="33">
        <f t="shared" si="229"/>
        <v>0</v>
      </c>
      <c r="H474" s="33">
        <f t="shared" si="229"/>
        <v>0</v>
      </c>
      <c r="I474" s="59">
        <f t="shared" si="218"/>
        <v>0</v>
      </c>
      <c r="J474" s="54">
        <f t="shared" si="219"/>
        <v>1251000</v>
      </c>
      <c r="K474" s="55">
        <f t="shared" si="220"/>
        <v>0</v>
      </c>
    </row>
    <row r="475" spans="1:11" x14ac:dyDescent="0.25">
      <c r="A475" s="31" t="s">
        <v>0</v>
      </c>
      <c r="B475" s="32" t="s">
        <v>31</v>
      </c>
      <c r="C475" s="33">
        <f t="shared" si="229"/>
        <v>1251000</v>
      </c>
      <c r="D475" s="33">
        <f t="shared" si="229"/>
        <v>1251000</v>
      </c>
      <c r="E475" s="33">
        <f t="shared" si="229"/>
        <v>1251000</v>
      </c>
      <c r="F475" s="33">
        <f>FEB!I475</f>
        <v>0</v>
      </c>
      <c r="G475" s="33">
        <f t="shared" si="229"/>
        <v>0</v>
      </c>
      <c r="H475" s="33">
        <f t="shared" si="229"/>
        <v>0</v>
      </c>
      <c r="I475" s="59">
        <f t="shared" si="218"/>
        <v>0</v>
      </c>
      <c r="J475" s="54">
        <f t="shared" si="219"/>
        <v>1251000</v>
      </c>
      <c r="K475" s="55">
        <f t="shared" si="220"/>
        <v>0</v>
      </c>
    </row>
    <row r="476" spans="1:11" x14ac:dyDescent="0.25">
      <c r="A476" s="31">
        <v>521211</v>
      </c>
      <c r="B476" s="32" t="s">
        <v>1</v>
      </c>
      <c r="C476" s="33">
        <f>SUM(C477:C478)</f>
        <v>1251000</v>
      </c>
      <c r="D476" s="33">
        <f>SUM(D477:D478)</f>
        <v>1251000</v>
      </c>
      <c r="E476" s="33">
        <f>SUM(E477:E478)</f>
        <v>1251000</v>
      </c>
      <c r="F476" s="33">
        <f>FEB!I476</f>
        <v>0</v>
      </c>
      <c r="G476" s="33">
        <f t="shared" ref="G476:H476" si="230">SUM(G477:G478)</f>
        <v>0</v>
      </c>
      <c r="H476" s="33">
        <f t="shared" si="230"/>
        <v>0</v>
      </c>
      <c r="I476" s="59">
        <f t="shared" si="218"/>
        <v>0</v>
      </c>
      <c r="J476" s="54">
        <f t="shared" si="219"/>
        <v>1251000</v>
      </c>
      <c r="K476" s="55">
        <f t="shared" si="220"/>
        <v>0</v>
      </c>
    </row>
    <row r="477" spans="1:11" x14ac:dyDescent="0.25">
      <c r="A477" s="31"/>
      <c r="B477" s="32" t="s">
        <v>281</v>
      </c>
      <c r="C477" s="33">
        <v>306000</v>
      </c>
      <c r="D477" s="33">
        <v>306000</v>
      </c>
      <c r="E477" s="33">
        <v>306000</v>
      </c>
      <c r="F477" s="1">
        <f>FEB!I477</f>
        <v>0</v>
      </c>
      <c r="G477" s="33">
        <v>0</v>
      </c>
      <c r="H477" s="33">
        <v>0</v>
      </c>
      <c r="I477" s="59">
        <f t="shared" si="218"/>
        <v>0</v>
      </c>
      <c r="J477" s="54">
        <f t="shared" si="219"/>
        <v>306000</v>
      </c>
      <c r="K477" s="55">
        <f t="shared" si="220"/>
        <v>0</v>
      </c>
    </row>
    <row r="478" spans="1:11" x14ac:dyDescent="0.25">
      <c r="A478" s="31"/>
      <c r="B478" s="32" t="s">
        <v>493</v>
      </c>
      <c r="C478" s="33">
        <v>945000</v>
      </c>
      <c r="D478" s="33">
        <v>945000</v>
      </c>
      <c r="E478" s="33">
        <v>945000</v>
      </c>
      <c r="F478" s="1">
        <f>FEB!I478</f>
        <v>0</v>
      </c>
      <c r="G478" s="33">
        <v>0</v>
      </c>
      <c r="H478" s="33">
        <v>0</v>
      </c>
      <c r="I478" s="59">
        <f t="shared" si="218"/>
        <v>0</v>
      </c>
      <c r="J478" s="54">
        <f t="shared" si="219"/>
        <v>945000</v>
      </c>
      <c r="K478" s="55">
        <f t="shared" si="220"/>
        <v>0</v>
      </c>
    </row>
    <row r="479" spans="1:11" x14ac:dyDescent="0.25">
      <c r="A479" s="31" t="s">
        <v>217</v>
      </c>
      <c r="B479" s="32" t="s">
        <v>92</v>
      </c>
      <c r="C479" s="33">
        <f t="shared" ref="C479:H481" si="231">C480</f>
        <v>2700000</v>
      </c>
      <c r="D479" s="33">
        <f t="shared" si="231"/>
        <v>2700000</v>
      </c>
      <c r="E479" s="33">
        <f t="shared" si="231"/>
        <v>2700000</v>
      </c>
      <c r="F479" s="33">
        <f>FEB!I479</f>
        <v>0</v>
      </c>
      <c r="G479" s="33">
        <f t="shared" si="231"/>
        <v>0</v>
      </c>
      <c r="H479" s="33">
        <f t="shared" si="231"/>
        <v>0</v>
      </c>
      <c r="I479" s="59">
        <f t="shared" si="218"/>
        <v>0</v>
      </c>
      <c r="J479" s="54">
        <f t="shared" si="219"/>
        <v>2700000</v>
      </c>
      <c r="K479" s="55">
        <f t="shared" si="220"/>
        <v>0</v>
      </c>
    </row>
    <row r="480" spans="1:11" x14ac:dyDescent="0.25">
      <c r="A480" s="31" t="s">
        <v>0</v>
      </c>
      <c r="B480" s="32" t="s">
        <v>244</v>
      </c>
      <c r="C480" s="33">
        <f t="shared" si="231"/>
        <v>2700000</v>
      </c>
      <c r="D480" s="33">
        <f t="shared" si="231"/>
        <v>2700000</v>
      </c>
      <c r="E480" s="33">
        <f t="shared" si="231"/>
        <v>2700000</v>
      </c>
      <c r="F480" s="33">
        <f>FEB!I480</f>
        <v>0</v>
      </c>
      <c r="G480" s="33">
        <f t="shared" si="231"/>
        <v>0</v>
      </c>
      <c r="H480" s="33">
        <f t="shared" si="231"/>
        <v>0</v>
      </c>
      <c r="I480" s="59">
        <f t="shared" si="218"/>
        <v>0</v>
      </c>
      <c r="J480" s="54">
        <f t="shared" si="219"/>
        <v>2700000</v>
      </c>
      <c r="K480" s="55">
        <f t="shared" si="220"/>
        <v>0</v>
      </c>
    </row>
    <row r="481" spans="1:11" x14ac:dyDescent="0.25">
      <c r="A481" s="31">
        <v>522151</v>
      </c>
      <c r="B481" s="32" t="s">
        <v>34</v>
      </c>
      <c r="C481" s="33">
        <f t="shared" si="231"/>
        <v>2700000</v>
      </c>
      <c r="D481" s="33">
        <f t="shared" si="231"/>
        <v>2700000</v>
      </c>
      <c r="E481" s="33">
        <f t="shared" si="231"/>
        <v>2700000</v>
      </c>
      <c r="F481" s="33">
        <f>FEB!I481</f>
        <v>0</v>
      </c>
      <c r="G481" s="33">
        <f t="shared" si="231"/>
        <v>0</v>
      </c>
      <c r="H481" s="33">
        <f t="shared" si="231"/>
        <v>0</v>
      </c>
      <c r="I481" s="59">
        <f t="shared" si="218"/>
        <v>0</v>
      </c>
      <c r="J481" s="54">
        <f t="shared" si="219"/>
        <v>2700000</v>
      </c>
      <c r="K481" s="55">
        <f t="shared" si="220"/>
        <v>0</v>
      </c>
    </row>
    <row r="482" spans="1:11" x14ac:dyDescent="0.25">
      <c r="A482" s="31"/>
      <c r="B482" s="32" t="s">
        <v>346</v>
      </c>
      <c r="C482" s="33">
        <v>2700000</v>
      </c>
      <c r="D482" s="33">
        <v>2700000</v>
      </c>
      <c r="E482" s="33">
        <v>2700000</v>
      </c>
      <c r="F482" s="1">
        <f>FEB!I482</f>
        <v>0</v>
      </c>
      <c r="G482" s="33">
        <v>0</v>
      </c>
      <c r="H482" s="33">
        <v>0</v>
      </c>
      <c r="I482" s="59">
        <f t="shared" si="218"/>
        <v>0</v>
      </c>
      <c r="J482" s="54">
        <f t="shared" si="219"/>
        <v>2700000</v>
      </c>
      <c r="K482" s="55">
        <f t="shared" si="220"/>
        <v>0</v>
      </c>
    </row>
    <row r="483" spans="1:11" x14ac:dyDescent="0.25">
      <c r="A483" s="31" t="s">
        <v>227</v>
      </c>
      <c r="B483" s="32" t="s">
        <v>93</v>
      </c>
      <c r="C483" s="33">
        <f t="shared" ref="C483:H485" si="232">C484</f>
        <v>270000</v>
      </c>
      <c r="D483" s="33">
        <f t="shared" si="232"/>
        <v>270000</v>
      </c>
      <c r="E483" s="33">
        <f t="shared" si="232"/>
        <v>270000</v>
      </c>
      <c r="F483" s="33">
        <f>FEB!I483</f>
        <v>0</v>
      </c>
      <c r="G483" s="33">
        <f t="shared" si="232"/>
        <v>0</v>
      </c>
      <c r="H483" s="33">
        <f t="shared" si="232"/>
        <v>0</v>
      </c>
      <c r="I483" s="59">
        <f t="shared" si="218"/>
        <v>0</v>
      </c>
      <c r="J483" s="54">
        <f t="shared" si="219"/>
        <v>270000</v>
      </c>
      <c r="K483" s="55">
        <f t="shared" si="220"/>
        <v>0</v>
      </c>
    </row>
    <row r="484" spans="1:11" x14ac:dyDescent="0.25">
      <c r="A484" s="31" t="s">
        <v>0</v>
      </c>
      <c r="B484" s="32" t="s">
        <v>244</v>
      </c>
      <c r="C484" s="33">
        <f t="shared" si="232"/>
        <v>270000</v>
      </c>
      <c r="D484" s="33">
        <f t="shared" si="232"/>
        <v>270000</v>
      </c>
      <c r="E484" s="33">
        <f t="shared" si="232"/>
        <v>270000</v>
      </c>
      <c r="F484" s="33">
        <f>FEB!I484</f>
        <v>0</v>
      </c>
      <c r="G484" s="33">
        <f t="shared" si="232"/>
        <v>0</v>
      </c>
      <c r="H484" s="33">
        <f t="shared" si="232"/>
        <v>0</v>
      </c>
      <c r="I484" s="59">
        <f t="shared" si="218"/>
        <v>0</v>
      </c>
      <c r="J484" s="54">
        <f t="shared" si="219"/>
        <v>270000</v>
      </c>
      <c r="K484" s="55">
        <f t="shared" si="220"/>
        <v>0</v>
      </c>
    </row>
    <row r="485" spans="1:11" x14ac:dyDescent="0.25">
      <c r="A485" s="31">
        <v>521211</v>
      </c>
      <c r="B485" s="32" t="s">
        <v>1</v>
      </c>
      <c r="C485" s="33">
        <f t="shared" si="232"/>
        <v>270000</v>
      </c>
      <c r="D485" s="33">
        <f t="shared" si="232"/>
        <v>270000</v>
      </c>
      <c r="E485" s="33">
        <f t="shared" si="232"/>
        <v>270000</v>
      </c>
      <c r="F485" s="33">
        <f>FEB!I485</f>
        <v>0</v>
      </c>
      <c r="G485" s="33">
        <f t="shared" si="232"/>
        <v>0</v>
      </c>
      <c r="H485" s="33">
        <f t="shared" si="232"/>
        <v>0</v>
      </c>
      <c r="I485" s="59">
        <f t="shared" si="218"/>
        <v>0</v>
      </c>
      <c r="J485" s="54">
        <f t="shared" si="219"/>
        <v>270000</v>
      </c>
      <c r="K485" s="55">
        <f t="shared" si="220"/>
        <v>0</v>
      </c>
    </row>
    <row r="486" spans="1:11" x14ac:dyDescent="0.25">
      <c r="A486" s="31"/>
      <c r="B486" s="32" t="s">
        <v>336</v>
      </c>
      <c r="C486" s="33">
        <v>270000</v>
      </c>
      <c r="D486" s="33">
        <v>270000</v>
      </c>
      <c r="E486" s="33">
        <v>270000</v>
      </c>
      <c r="F486" s="1">
        <f>FEB!I486</f>
        <v>0</v>
      </c>
      <c r="G486" s="33">
        <v>0</v>
      </c>
      <c r="H486" s="33">
        <v>0</v>
      </c>
      <c r="I486" s="59">
        <f t="shared" si="218"/>
        <v>0</v>
      </c>
      <c r="J486" s="54">
        <f t="shared" si="219"/>
        <v>270000</v>
      </c>
      <c r="K486" s="55">
        <f t="shared" si="220"/>
        <v>0</v>
      </c>
    </row>
    <row r="487" spans="1:11" x14ac:dyDescent="0.25">
      <c r="A487" s="31" t="s">
        <v>176</v>
      </c>
      <c r="B487" s="32" t="s">
        <v>94</v>
      </c>
      <c r="C487" s="33">
        <f>C488+C493+C497</f>
        <v>3984000</v>
      </c>
      <c r="D487" s="33">
        <f>D488+D493+D497</f>
        <v>3984000</v>
      </c>
      <c r="E487" s="33">
        <f>E488+E493+E497</f>
        <v>3984000</v>
      </c>
      <c r="F487" s="33">
        <f>FEB!I487</f>
        <v>0</v>
      </c>
      <c r="G487" s="33">
        <f t="shared" ref="G487:H487" si="233">G488+G493+G497</f>
        <v>664000</v>
      </c>
      <c r="H487" s="33">
        <f t="shared" si="233"/>
        <v>0</v>
      </c>
      <c r="I487" s="59">
        <f t="shared" si="218"/>
        <v>664000</v>
      </c>
      <c r="J487" s="54">
        <f t="shared" si="219"/>
        <v>3320000</v>
      </c>
      <c r="K487" s="55">
        <f t="shared" si="220"/>
        <v>0.16666666666666666</v>
      </c>
    </row>
    <row r="488" spans="1:11" x14ac:dyDescent="0.25">
      <c r="A488" s="31" t="s">
        <v>216</v>
      </c>
      <c r="B488" s="32" t="s">
        <v>95</v>
      </c>
      <c r="C488" s="33">
        <f t="shared" ref="C488:H489" si="234">C489</f>
        <v>1764000</v>
      </c>
      <c r="D488" s="33">
        <f t="shared" si="234"/>
        <v>1764000</v>
      </c>
      <c r="E488" s="33">
        <f t="shared" si="234"/>
        <v>1764000</v>
      </c>
      <c r="F488" s="33">
        <f>FEB!I488</f>
        <v>0</v>
      </c>
      <c r="G488" s="33">
        <f t="shared" si="234"/>
        <v>294000</v>
      </c>
      <c r="H488" s="33">
        <f t="shared" si="234"/>
        <v>0</v>
      </c>
      <c r="I488" s="59">
        <f t="shared" si="218"/>
        <v>294000</v>
      </c>
      <c r="J488" s="54">
        <f t="shared" si="219"/>
        <v>1470000</v>
      </c>
      <c r="K488" s="55">
        <f t="shared" si="220"/>
        <v>0.16666666666666666</v>
      </c>
    </row>
    <row r="489" spans="1:11" x14ac:dyDescent="0.25">
      <c r="A489" s="31" t="s">
        <v>0</v>
      </c>
      <c r="B489" s="32" t="s">
        <v>245</v>
      </c>
      <c r="C489" s="33">
        <f t="shared" si="234"/>
        <v>1764000</v>
      </c>
      <c r="D489" s="33">
        <f t="shared" si="234"/>
        <v>1764000</v>
      </c>
      <c r="E489" s="33">
        <f t="shared" si="234"/>
        <v>1764000</v>
      </c>
      <c r="F489" s="33">
        <f>FEB!I489</f>
        <v>0</v>
      </c>
      <c r="G489" s="33">
        <f t="shared" si="234"/>
        <v>294000</v>
      </c>
      <c r="H489" s="33">
        <f t="shared" si="234"/>
        <v>0</v>
      </c>
      <c r="I489" s="59">
        <f t="shared" si="218"/>
        <v>294000</v>
      </c>
      <c r="J489" s="54">
        <f t="shared" si="219"/>
        <v>1470000</v>
      </c>
      <c r="K489" s="55">
        <f t="shared" si="220"/>
        <v>0.16666666666666666</v>
      </c>
    </row>
    <row r="490" spans="1:11" x14ac:dyDescent="0.25">
      <c r="A490" s="31">
        <v>521211</v>
      </c>
      <c r="B490" s="32" t="s">
        <v>1</v>
      </c>
      <c r="C490" s="33">
        <f>SUM(C491:C492)</f>
        <v>1764000</v>
      </c>
      <c r="D490" s="33">
        <f>SUM(D491:D492)</f>
        <v>1764000</v>
      </c>
      <c r="E490" s="33">
        <f>SUM(E491:E492)</f>
        <v>1764000</v>
      </c>
      <c r="F490" s="33">
        <f>FEB!I490</f>
        <v>0</v>
      </c>
      <c r="G490" s="33">
        <f t="shared" ref="G490:H490" si="235">SUM(G491:G492)</f>
        <v>294000</v>
      </c>
      <c r="H490" s="33">
        <f t="shared" si="235"/>
        <v>0</v>
      </c>
      <c r="I490" s="59">
        <f t="shared" si="218"/>
        <v>294000</v>
      </c>
      <c r="J490" s="54">
        <f t="shared" si="219"/>
        <v>1470000</v>
      </c>
      <c r="K490" s="55">
        <f t="shared" si="220"/>
        <v>0.16666666666666666</v>
      </c>
    </row>
    <row r="491" spans="1:11" x14ac:dyDescent="0.25">
      <c r="A491" s="31"/>
      <c r="B491" s="32" t="s">
        <v>281</v>
      </c>
      <c r="C491" s="33">
        <v>504000</v>
      </c>
      <c r="D491" s="33">
        <v>504000</v>
      </c>
      <c r="E491" s="33">
        <v>504000</v>
      </c>
      <c r="F491" s="1">
        <f>FEB!I491</f>
        <v>0</v>
      </c>
      <c r="G491" s="33">
        <v>84000</v>
      </c>
      <c r="H491" s="33">
        <v>0</v>
      </c>
      <c r="I491" s="59">
        <f t="shared" si="218"/>
        <v>84000</v>
      </c>
      <c r="J491" s="54">
        <f t="shared" si="219"/>
        <v>420000</v>
      </c>
      <c r="K491" s="55">
        <f t="shared" si="220"/>
        <v>0.16666666666666666</v>
      </c>
    </row>
    <row r="492" spans="1:11" x14ac:dyDescent="0.25">
      <c r="A492" s="31"/>
      <c r="B492" s="32" t="s">
        <v>493</v>
      </c>
      <c r="C492" s="33">
        <v>1260000</v>
      </c>
      <c r="D492" s="33">
        <v>1260000</v>
      </c>
      <c r="E492" s="33">
        <v>1260000</v>
      </c>
      <c r="F492" s="1">
        <f>FEB!I492</f>
        <v>0</v>
      </c>
      <c r="G492" s="33">
        <v>210000</v>
      </c>
      <c r="H492" s="33">
        <v>0</v>
      </c>
      <c r="I492" s="59">
        <f t="shared" si="218"/>
        <v>210000</v>
      </c>
      <c r="J492" s="54">
        <f t="shared" si="219"/>
        <v>1050000</v>
      </c>
      <c r="K492" s="55">
        <f t="shared" si="220"/>
        <v>0.16666666666666666</v>
      </c>
    </row>
    <row r="493" spans="1:11" x14ac:dyDescent="0.25">
      <c r="A493" s="31" t="s">
        <v>217</v>
      </c>
      <c r="B493" s="32" t="s">
        <v>96</v>
      </c>
      <c r="C493" s="33">
        <f t="shared" ref="C493:H495" si="236">C494</f>
        <v>1800000</v>
      </c>
      <c r="D493" s="33">
        <f t="shared" si="236"/>
        <v>1800000</v>
      </c>
      <c r="E493" s="33">
        <f t="shared" si="236"/>
        <v>1800000</v>
      </c>
      <c r="F493" s="33">
        <f>FEB!I493</f>
        <v>0</v>
      </c>
      <c r="G493" s="33">
        <f t="shared" si="236"/>
        <v>300000</v>
      </c>
      <c r="H493" s="33">
        <f t="shared" si="236"/>
        <v>0</v>
      </c>
      <c r="I493" s="59">
        <f t="shared" si="218"/>
        <v>300000</v>
      </c>
      <c r="J493" s="54">
        <f t="shared" si="219"/>
        <v>1500000</v>
      </c>
      <c r="K493" s="55">
        <f t="shared" si="220"/>
        <v>0.16666666666666666</v>
      </c>
    </row>
    <row r="494" spans="1:11" x14ac:dyDescent="0.25">
      <c r="A494" s="31" t="s">
        <v>0</v>
      </c>
      <c r="B494" s="32" t="s">
        <v>244</v>
      </c>
      <c r="C494" s="33">
        <f t="shared" si="236"/>
        <v>1800000</v>
      </c>
      <c r="D494" s="33">
        <f t="shared" si="236"/>
        <v>1800000</v>
      </c>
      <c r="E494" s="33">
        <f t="shared" si="236"/>
        <v>1800000</v>
      </c>
      <c r="F494" s="33">
        <f>FEB!I494</f>
        <v>0</v>
      </c>
      <c r="G494" s="33">
        <f t="shared" si="236"/>
        <v>300000</v>
      </c>
      <c r="H494" s="33">
        <f t="shared" si="236"/>
        <v>0</v>
      </c>
      <c r="I494" s="59">
        <f t="shared" si="218"/>
        <v>300000</v>
      </c>
      <c r="J494" s="54">
        <f t="shared" si="219"/>
        <v>1500000</v>
      </c>
      <c r="K494" s="55">
        <f t="shared" si="220"/>
        <v>0.16666666666666666</v>
      </c>
    </row>
    <row r="495" spans="1:11" x14ac:dyDescent="0.25">
      <c r="A495" s="31">
        <v>521211</v>
      </c>
      <c r="B495" s="32" t="s">
        <v>1</v>
      </c>
      <c r="C495" s="33">
        <f t="shared" si="236"/>
        <v>1800000</v>
      </c>
      <c r="D495" s="33">
        <f t="shared" si="236"/>
        <v>1800000</v>
      </c>
      <c r="E495" s="33">
        <f t="shared" si="236"/>
        <v>1800000</v>
      </c>
      <c r="F495" s="33">
        <f>FEB!I495</f>
        <v>0</v>
      </c>
      <c r="G495" s="33">
        <f t="shared" si="236"/>
        <v>300000</v>
      </c>
      <c r="H495" s="33">
        <f t="shared" si="236"/>
        <v>0</v>
      </c>
      <c r="I495" s="59">
        <f t="shared" si="218"/>
        <v>300000</v>
      </c>
      <c r="J495" s="54">
        <f t="shared" si="219"/>
        <v>1500000</v>
      </c>
      <c r="K495" s="55">
        <f t="shared" si="220"/>
        <v>0.16666666666666666</v>
      </c>
    </row>
    <row r="496" spans="1:11" x14ac:dyDescent="0.25">
      <c r="A496" s="31"/>
      <c r="B496" s="32" t="s">
        <v>478</v>
      </c>
      <c r="C496" s="33">
        <v>1800000</v>
      </c>
      <c r="D496" s="33">
        <v>1800000</v>
      </c>
      <c r="E496" s="33">
        <v>1800000</v>
      </c>
      <c r="F496" s="1">
        <f>FEB!I496</f>
        <v>0</v>
      </c>
      <c r="G496" s="33">
        <v>300000</v>
      </c>
      <c r="H496" s="33">
        <v>0</v>
      </c>
      <c r="I496" s="59">
        <f t="shared" si="218"/>
        <v>300000</v>
      </c>
      <c r="J496" s="54">
        <f t="shared" si="219"/>
        <v>1500000</v>
      </c>
      <c r="K496" s="55">
        <f t="shared" si="220"/>
        <v>0.16666666666666666</v>
      </c>
    </row>
    <row r="497" spans="1:11" x14ac:dyDescent="0.25">
      <c r="A497" s="31" t="s">
        <v>227</v>
      </c>
      <c r="B497" s="32" t="s">
        <v>97</v>
      </c>
      <c r="C497" s="33">
        <f t="shared" ref="C497:H499" si="237">C498</f>
        <v>420000</v>
      </c>
      <c r="D497" s="33">
        <f t="shared" si="237"/>
        <v>420000</v>
      </c>
      <c r="E497" s="33">
        <f t="shared" si="237"/>
        <v>420000</v>
      </c>
      <c r="F497" s="33">
        <f>FEB!I497</f>
        <v>0</v>
      </c>
      <c r="G497" s="33">
        <f t="shared" si="237"/>
        <v>70000</v>
      </c>
      <c r="H497" s="33">
        <f t="shared" si="237"/>
        <v>0</v>
      </c>
      <c r="I497" s="59">
        <f t="shared" si="218"/>
        <v>70000</v>
      </c>
      <c r="J497" s="54">
        <f t="shared" si="219"/>
        <v>350000</v>
      </c>
      <c r="K497" s="55">
        <f t="shared" si="220"/>
        <v>0.16666666666666666</v>
      </c>
    </row>
    <row r="498" spans="1:11" x14ac:dyDescent="0.25">
      <c r="A498" s="31" t="s">
        <v>0</v>
      </c>
      <c r="B498" s="32" t="s">
        <v>244</v>
      </c>
      <c r="C498" s="33">
        <f t="shared" si="237"/>
        <v>420000</v>
      </c>
      <c r="D498" s="33">
        <f t="shared" si="237"/>
        <v>420000</v>
      </c>
      <c r="E498" s="33">
        <f t="shared" si="237"/>
        <v>420000</v>
      </c>
      <c r="F498" s="33">
        <f>FEB!I498</f>
        <v>0</v>
      </c>
      <c r="G498" s="33">
        <f t="shared" si="237"/>
        <v>70000</v>
      </c>
      <c r="H498" s="33">
        <f t="shared" si="237"/>
        <v>0</v>
      </c>
      <c r="I498" s="59">
        <f t="shared" si="218"/>
        <v>70000</v>
      </c>
      <c r="J498" s="54">
        <f t="shared" si="219"/>
        <v>350000</v>
      </c>
      <c r="K498" s="55">
        <f t="shared" si="220"/>
        <v>0.16666666666666666</v>
      </c>
    </row>
    <row r="499" spans="1:11" x14ac:dyDescent="0.25">
      <c r="A499" s="31">
        <v>521211</v>
      </c>
      <c r="B499" s="32" t="s">
        <v>1</v>
      </c>
      <c r="C499" s="33">
        <f t="shared" si="237"/>
        <v>420000</v>
      </c>
      <c r="D499" s="33">
        <f t="shared" si="237"/>
        <v>420000</v>
      </c>
      <c r="E499" s="33">
        <f t="shared" si="237"/>
        <v>420000</v>
      </c>
      <c r="F499" s="33">
        <f>FEB!I499</f>
        <v>0</v>
      </c>
      <c r="G499" s="33">
        <f t="shared" si="237"/>
        <v>70000</v>
      </c>
      <c r="H499" s="33">
        <f t="shared" si="237"/>
        <v>0</v>
      </c>
      <c r="I499" s="59">
        <f t="shared" si="218"/>
        <v>70000</v>
      </c>
      <c r="J499" s="54">
        <f t="shared" si="219"/>
        <v>350000</v>
      </c>
      <c r="K499" s="55">
        <f t="shared" si="220"/>
        <v>0.16666666666666666</v>
      </c>
    </row>
    <row r="500" spans="1:11" x14ac:dyDescent="0.25">
      <c r="A500" s="31"/>
      <c r="B500" s="32" t="s">
        <v>336</v>
      </c>
      <c r="C500" s="33">
        <v>420000</v>
      </c>
      <c r="D500" s="33">
        <v>420000</v>
      </c>
      <c r="E500" s="33">
        <v>420000</v>
      </c>
      <c r="F500" s="1">
        <f>FEB!I500</f>
        <v>0</v>
      </c>
      <c r="G500" s="33">
        <v>70000</v>
      </c>
      <c r="H500" s="33">
        <v>0</v>
      </c>
      <c r="I500" s="59">
        <f t="shared" si="218"/>
        <v>70000</v>
      </c>
      <c r="J500" s="54">
        <f t="shared" si="219"/>
        <v>350000</v>
      </c>
      <c r="K500" s="55">
        <f t="shared" si="220"/>
        <v>0.16666666666666666</v>
      </c>
    </row>
    <row r="501" spans="1:11" x14ac:dyDescent="0.25">
      <c r="A501" s="31" t="s">
        <v>175</v>
      </c>
      <c r="B501" s="32" t="s">
        <v>98</v>
      </c>
      <c r="C501" s="33">
        <f>C502+C506+C510</f>
        <v>4100000</v>
      </c>
      <c r="D501" s="33">
        <f>D502+D506+D510</f>
        <v>4100000</v>
      </c>
      <c r="E501" s="33">
        <f>E502+E506+E510</f>
        <v>4100000</v>
      </c>
      <c r="F501" s="33">
        <f>FEB!I501</f>
        <v>0</v>
      </c>
      <c r="G501" s="33">
        <f t="shared" ref="G501:H501" si="238">G502+G506+G510</f>
        <v>820000</v>
      </c>
      <c r="H501" s="33">
        <f t="shared" si="238"/>
        <v>0</v>
      </c>
      <c r="I501" s="59">
        <f t="shared" si="218"/>
        <v>820000</v>
      </c>
      <c r="J501" s="54">
        <f t="shared" si="219"/>
        <v>3280000</v>
      </c>
      <c r="K501" s="55">
        <f t="shared" si="220"/>
        <v>0.2</v>
      </c>
    </row>
    <row r="502" spans="1:11" x14ac:dyDescent="0.25">
      <c r="A502" s="31" t="s">
        <v>216</v>
      </c>
      <c r="B502" s="32" t="s">
        <v>99</v>
      </c>
      <c r="C502" s="33">
        <f t="shared" ref="C502:H504" si="239">C503</f>
        <v>1100000</v>
      </c>
      <c r="D502" s="33">
        <f t="shared" si="239"/>
        <v>1100000</v>
      </c>
      <c r="E502" s="33">
        <f t="shared" si="239"/>
        <v>1100000</v>
      </c>
      <c r="F502" s="33">
        <f>FEB!I502</f>
        <v>0</v>
      </c>
      <c r="G502" s="33">
        <f t="shared" si="239"/>
        <v>220000</v>
      </c>
      <c r="H502" s="33">
        <f t="shared" si="239"/>
        <v>0</v>
      </c>
      <c r="I502" s="59">
        <f t="shared" si="218"/>
        <v>220000</v>
      </c>
      <c r="J502" s="54">
        <f t="shared" si="219"/>
        <v>880000</v>
      </c>
      <c r="K502" s="55">
        <f t="shared" si="220"/>
        <v>0.2</v>
      </c>
    </row>
    <row r="503" spans="1:11" x14ac:dyDescent="0.25">
      <c r="A503" s="31" t="s">
        <v>0</v>
      </c>
      <c r="B503" s="32" t="s">
        <v>246</v>
      </c>
      <c r="C503" s="33">
        <f t="shared" si="239"/>
        <v>1100000</v>
      </c>
      <c r="D503" s="33">
        <f t="shared" si="239"/>
        <v>1100000</v>
      </c>
      <c r="E503" s="33">
        <f t="shared" si="239"/>
        <v>1100000</v>
      </c>
      <c r="F503" s="33">
        <f>FEB!I503</f>
        <v>0</v>
      </c>
      <c r="G503" s="33">
        <f t="shared" si="239"/>
        <v>220000</v>
      </c>
      <c r="H503" s="33">
        <f t="shared" si="239"/>
        <v>0</v>
      </c>
      <c r="I503" s="59">
        <f t="shared" si="218"/>
        <v>220000</v>
      </c>
      <c r="J503" s="54">
        <f t="shared" si="219"/>
        <v>880000</v>
      </c>
      <c r="K503" s="55">
        <f t="shared" si="220"/>
        <v>0.2</v>
      </c>
    </row>
    <row r="504" spans="1:11" x14ac:dyDescent="0.25">
      <c r="A504" s="31">
        <v>521211</v>
      </c>
      <c r="B504" s="32" t="s">
        <v>1</v>
      </c>
      <c r="C504" s="33">
        <f t="shared" si="239"/>
        <v>1100000</v>
      </c>
      <c r="D504" s="33">
        <f t="shared" si="239"/>
        <v>1100000</v>
      </c>
      <c r="E504" s="33">
        <f t="shared" si="239"/>
        <v>1100000</v>
      </c>
      <c r="F504" s="33">
        <f>FEB!I504</f>
        <v>0</v>
      </c>
      <c r="G504" s="33">
        <f t="shared" si="239"/>
        <v>220000</v>
      </c>
      <c r="H504" s="33">
        <f t="shared" si="239"/>
        <v>0</v>
      </c>
      <c r="I504" s="59">
        <f t="shared" si="218"/>
        <v>220000</v>
      </c>
      <c r="J504" s="54">
        <f t="shared" si="219"/>
        <v>880000</v>
      </c>
      <c r="K504" s="55">
        <f t="shared" si="220"/>
        <v>0.2</v>
      </c>
    </row>
    <row r="505" spans="1:11" x14ac:dyDescent="0.25">
      <c r="A505" s="31"/>
      <c r="B505" s="32" t="s">
        <v>281</v>
      </c>
      <c r="C505" s="33">
        <v>1100000</v>
      </c>
      <c r="D505" s="33">
        <v>1100000</v>
      </c>
      <c r="E505" s="33">
        <v>1100000</v>
      </c>
      <c r="F505" s="1">
        <f>FEB!I505</f>
        <v>0</v>
      </c>
      <c r="G505" s="33">
        <f>2*110000</f>
        <v>220000</v>
      </c>
      <c r="H505" s="33">
        <v>0</v>
      </c>
      <c r="I505" s="59">
        <f t="shared" si="218"/>
        <v>220000</v>
      </c>
      <c r="J505" s="54">
        <f t="shared" si="219"/>
        <v>880000</v>
      </c>
      <c r="K505" s="55">
        <f t="shared" si="220"/>
        <v>0.2</v>
      </c>
    </row>
    <row r="506" spans="1:11" x14ac:dyDescent="0.25">
      <c r="A506" s="31" t="s">
        <v>217</v>
      </c>
      <c r="B506" s="32" t="s">
        <v>100</v>
      </c>
      <c r="C506" s="33">
        <f t="shared" ref="C506:H508" si="240">C507</f>
        <v>2500000</v>
      </c>
      <c r="D506" s="33">
        <f t="shared" si="240"/>
        <v>2500000</v>
      </c>
      <c r="E506" s="33">
        <f t="shared" si="240"/>
        <v>2500000</v>
      </c>
      <c r="F506" s="33">
        <f>FEB!I506</f>
        <v>0</v>
      </c>
      <c r="G506" s="33">
        <f t="shared" si="240"/>
        <v>500000</v>
      </c>
      <c r="H506" s="33">
        <f t="shared" si="240"/>
        <v>0</v>
      </c>
      <c r="I506" s="59">
        <f t="shared" si="218"/>
        <v>500000</v>
      </c>
      <c r="J506" s="54">
        <f t="shared" si="219"/>
        <v>2000000</v>
      </c>
      <c r="K506" s="55">
        <f t="shared" si="220"/>
        <v>0.2</v>
      </c>
    </row>
    <row r="507" spans="1:11" x14ac:dyDescent="0.25">
      <c r="A507" s="31" t="s">
        <v>0</v>
      </c>
      <c r="B507" s="32" t="s">
        <v>244</v>
      </c>
      <c r="C507" s="33">
        <f t="shared" si="240"/>
        <v>2500000</v>
      </c>
      <c r="D507" s="33">
        <f t="shared" si="240"/>
        <v>2500000</v>
      </c>
      <c r="E507" s="33">
        <f t="shared" si="240"/>
        <v>2500000</v>
      </c>
      <c r="F507" s="33">
        <f>FEB!I507</f>
        <v>0</v>
      </c>
      <c r="G507" s="33">
        <f t="shared" si="240"/>
        <v>500000</v>
      </c>
      <c r="H507" s="33">
        <f t="shared" si="240"/>
        <v>0</v>
      </c>
      <c r="I507" s="59">
        <f t="shared" si="218"/>
        <v>500000</v>
      </c>
      <c r="J507" s="54">
        <f t="shared" si="219"/>
        <v>2000000</v>
      </c>
      <c r="K507" s="55">
        <f t="shared" si="220"/>
        <v>0.2</v>
      </c>
    </row>
    <row r="508" spans="1:11" x14ac:dyDescent="0.25">
      <c r="A508" s="31">
        <v>524113</v>
      </c>
      <c r="B508" s="32" t="s">
        <v>38</v>
      </c>
      <c r="C508" s="33">
        <f t="shared" si="240"/>
        <v>2500000</v>
      </c>
      <c r="D508" s="33">
        <f t="shared" si="240"/>
        <v>2500000</v>
      </c>
      <c r="E508" s="33">
        <f t="shared" si="240"/>
        <v>2500000</v>
      </c>
      <c r="F508" s="33">
        <f>FEB!I508</f>
        <v>0</v>
      </c>
      <c r="G508" s="33">
        <f t="shared" si="240"/>
        <v>500000</v>
      </c>
      <c r="H508" s="33">
        <f t="shared" si="240"/>
        <v>0</v>
      </c>
      <c r="I508" s="59">
        <f t="shared" si="218"/>
        <v>500000</v>
      </c>
      <c r="J508" s="54">
        <f t="shared" si="219"/>
        <v>2000000</v>
      </c>
      <c r="K508" s="55">
        <f t="shared" si="220"/>
        <v>0.2</v>
      </c>
    </row>
    <row r="509" spans="1:11" x14ac:dyDescent="0.25">
      <c r="A509" s="31"/>
      <c r="B509" s="32" t="s">
        <v>348</v>
      </c>
      <c r="C509" s="33">
        <v>2500000</v>
      </c>
      <c r="D509" s="33">
        <v>2500000</v>
      </c>
      <c r="E509" s="33">
        <v>2500000</v>
      </c>
      <c r="F509" s="1">
        <f>FEB!I509</f>
        <v>0</v>
      </c>
      <c r="G509" s="33">
        <f>2*250000</f>
        <v>500000</v>
      </c>
      <c r="H509" s="33">
        <v>0</v>
      </c>
      <c r="I509" s="59">
        <f t="shared" si="218"/>
        <v>500000</v>
      </c>
      <c r="J509" s="54">
        <f t="shared" si="219"/>
        <v>2000000</v>
      </c>
      <c r="K509" s="55">
        <f t="shared" si="220"/>
        <v>0.2</v>
      </c>
    </row>
    <row r="510" spans="1:11" x14ac:dyDescent="0.25">
      <c r="A510" s="31" t="s">
        <v>227</v>
      </c>
      <c r="B510" s="32" t="s">
        <v>101</v>
      </c>
      <c r="C510" s="33">
        <f t="shared" ref="C510:H512" si="241">C511</f>
        <v>500000</v>
      </c>
      <c r="D510" s="33">
        <f t="shared" si="241"/>
        <v>500000</v>
      </c>
      <c r="E510" s="33">
        <f t="shared" si="241"/>
        <v>500000</v>
      </c>
      <c r="F510" s="33">
        <f>FEB!I510</f>
        <v>0</v>
      </c>
      <c r="G510" s="33">
        <f t="shared" si="241"/>
        <v>100000</v>
      </c>
      <c r="H510" s="33">
        <f t="shared" si="241"/>
        <v>0</v>
      </c>
      <c r="I510" s="59">
        <f t="shared" si="218"/>
        <v>100000</v>
      </c>
      <c r="J510" s="54">
        <f t="shared" si="219"/>
        <v>400000</v>
      </c>
      <c r="K510" s="55">
        <f t="shared" si="220"/>
        <v>0.2</v>
      </c>
    </row>
    <row r="511" spans="1:11" x14ac:dyDescent="0.25">
      <c r="A511" s="31" t="s">
        <v>0</v>
      </c>
      <c r="B511" s="32" t="s">
        <v>244</v>
      </c>
      <c r="C511" s="33">
        <f t="shared" si="241"/>
        <v>500000</v>
      </c>
      <c r="D511" s="33">
        <f t="shared" si="241"/>
        <v>500000</v>
      </c>
      <c r="E511" s="33">
        <f t="shared" si="241"/>
        <v>500000</v>
      </c>
      <c r="F511" s="33">
        <f>FEB!I511</f>
        <v>0</v>
      </c>
      <c r="G511" s="33">
        <f t="shared" si="241"/>
        <v>100000</v>
      </c>
      <c r="H511" s="33">
        <f t="shared" si="241"/>
        <v>0</v>
      </c>
      <c r="I511" s="59">
        <f t="shared" si="218"/>
        <v>100000</v>
      </c>
      <c r="J511" s="54">
        <f t="shared" si="219"/>
        <v>400000</v>
      </c>
      <c r="K511" s="55">
        <f t="shared" si="220"/>
        <v>0.2</v>
      </c>
    </row>
    <row r="512" spans="1:11" x14ac:dyDescent="0.25">
      <c r="A512" s="31">
        <v>521211</v>
      </c>
      <c r="B512" s="32" t="s">
        <v>1</v>
      </c>
      <c r="C512" s="33">
        <f t="shared" si="241"/>
        <v>500000</v>
      </c>
      <c r="D512" s="33">
        <f t="shared" si="241"/>
        <v>500000</v>
      </c>
      <c r="E512" s="33">
        <f t="shared" si="241"/>
        <v>500000</v>
      </c>
      <c r="F512" s="33">
        <f>FEB!I512</f>
        <v>0</v>
      </c>
      <c r="G512" s="33">
        <f t="shared" si="241"/>
        <v>100000</v>
      </c>
      <c r="H512" s="33">
        <f t="shared" si="241"/>
        <v>0</v>
      </c>
      <c r="I512" s="59">
        <f t="shared" si="218"/>
        <v>100000</v>
      </c>
      <c r="J512" s="54">
        <f t="shared" si="219"/>
        <v>400000</v>
      </c>
      <c r="K512" s="55">
        <f t="shared" si="220"/>
        <v>0.2</v>
      </c>
    </row>
    <row r="513" spans="1:12" x14ac:dyDescent="0.25">
      <c r="A513" s="31"/>
      <c r="B513" s="32" t="s">
        <v>336</v>
      </c>
      <c r="C513" s="33">
        <v>500000</v>
      </c>
      <c r="D513" s="33">
        <v>500000</v>
      </c>
      <c r="E513" s="33">
        <v>500000</v>
      </c>
      <c r="F513" s="1">
        <f>FEB!I513</f>
        <v>0</v>
      </c>
      <c r="G513" s="33">
        <f>2*50000</f>
        <v>100000</v>
      </c>
      <c r="H513" s="33">
        <v>0</v>
      </c>
      <c r="I513" s="59">
        <f t="shared" si="218"/>
        <v>100000</v>
      </c>
      <c r="J513" s="54">
        <f t="shared" si="219"/>
        <v>400000</v>
      </c>
      <c r="K513" s="55">
        <f t="shared" si="220"/>
        <v>0.2</v>
      </c>
    </row>
    <row r="514" spans="1:12" x14ac:dyDescent="0.25">
      <c r="A514" s="31" t="s">
        <v>174</v>
      </c>
      <c r="B514" s="32" t="s">
        <v>247</v>
      </c>
      <c r="C514" s="33">
        <f>C515+C525+C535</f>
        <v>6040000</v>
      </c>
      <c r="D514" s="33">
        <f>D515+D525+D535</f>
        <v>6040000</v>
      </c>
      <c r="E514" s="33">
        <f>E515+E525+E535</f>
        <v>6040000</v>
      </c>
      <c r="F514" s="33">
        <f>FEB!I514</f>
        <v>0</v>
      </c>
      <c r="G514" s="33">
        <f t="shared" ref="G514:H514" si="242">G515+G525+G535</f>
        <v>0</v>
      </c>
      <c r="H514" s="33">
        <f t="shared" si="242"/>
        <v>0</v>
      </c>
      <c r="I514" s="59">
        <f t="shared" si="218"/>
        <v>0</v>
      </c>
      <c r="J514" s="54">
        <f t="shared" si="219"/>
        <v>6040000</v>
      </c>
      <c r="K514" s="55">
        <f t="shared" si="220"/>
        <v>0</v>
      </c>
    </row>
    <row r="515" spans="1:12" x14ac:dyDescent="0.25">
      <c r="A515" s="31" t="s">
        <v>216</v>
      </c>
      <c r="B515" s="32" t="s">
        <v>102</v>
      </c>
      <c r="C515" s="33">
        <f>C516+C519</f>
        <v>1280000</v>
      </c>
      <c r="D515" s="33">
        <f>D516+D519</f>
        <v>1280000</v>
      </c>
      <c r="E515" s="33">
        <f>E516+E519</f>
        <v>1280000</v>
      </c>
      <c r="F515" s="33">
        <f>FEB!I515</f>
        <v>0</v>
      </c>
      <c r="G515" s="33">
        <f t="shared" ref="G515:H515" si="243">G516+G519</f>
        <v>0</v>
      </c>
      <c r="H515" s="33">
        <f t="shared" si="243"/>
        <v>0</v>
      </c>
      <c r="I515" s="59">
        <f t="shared" si="218"/>
        <v>0</v>
      </c>
      <c r="J515" s="54">
        <f t="shared" si="219"/>
        <v>1280000</v>
      </c>
      <c r="K515" s="55">
        <f t="shared" si="220"/>
        <v>0</v>
      </c>
    </row>
    <row r="516" spans="1:12" x14ac:dyDescent="0.25">
      <c r="A516" s="31" t="s">
        <v>0</v>
      </c>
      <c r="B516" s="32" t="s">
        <v>245</v>
      </c>
      <c r="C516" s="33">
        <f t="shared" ref="C516:H517" si="244">C517</f>
        <v>240000</v>
      </c>
      <c r="D516" s="33">
        <f t="shared" si="244"/>
        <v>240000</v>
      </c>
      <c r="E516" s="33">
        <f t="shared" si="244"/>
        <v>240000</v>
      </c>
      <c r="F516" s="33">
        <f>FEB!I516</f>
        <v>0</v>
      </c>
      <c r="G516" s="33">
        <f t="shared" si="244"/>
        <v>0</v>
      </c>
      <c r="H516" s="33">
        <f t="shared" si="244"/>
        <v>0</v>
      </c>
      <c r="I516" s="59">
        <f t="shared" si="218"/>
        <v>0</v>
      </c>
      <c r="J516" s="54">
        <f t="shared" si="219"/>
        <v>240000</v>
      </c>
      <c r="K516" s="55">
        <f t="shared" si="220"/>
        <v>0</v>
      </c>
    </row>
    <row r="517" spans="1:12" x14ac:dyDescent="0.25">
      <c r="A517" s="31">
        <v>521211</v>
      </c>
      <c r="B517" s="32" t="s">
        <v>1</v>
      </c>
      <c r="C517" s="33">
        <f t="shared" si="244"/>
        <v>240000</v>
      </c>
      <c r="D517" s="33">
        <f t="shared" si="244"/>
        <v>240000</v>
      </c>
      <c r="E517" s="33">
        <f t="shared" si="244"/>
        <v>240000</v>
      </c>
      <c r="F517" s="33">
        <f>FEB!I517</f>
        <v>0</v>
      </c>
      <c r="G517" s="33">
        <f t="shared" si="244"/>
        <v>0</v>
      </c>
      <c r="H517" s="33">
        <f t="shared" si="244"/>
        <v>0</v>
      </c>
      <c r="I517" s="59">
        <f t="shared" si="218"/>
        <v>0</v>
      </c>
      <c r="J517" s="54">
        <f t="shared" si="219"/>
        <v>240000</v>
      </c>
      <c r="K517" s="55">
        <f t="shared" si="220"/>
        <v>0</v>
      </c>
    </row>
    <row r="518" spans="1:12" x14ac:dyDescent="0.25">
      <c r="A518" s="31"/>
      <c r="B518" s="32" t="s">
        <v>497</v>
      </c>
      <c r="C518" s="33">
        <v>240000</v>
      </c>
      <c r="D518" s="33">
        <v>240000</v>
      </c>
      <c r="E518" s="33">
        <v>240000</v>
      </c>
      <c r="F518" s="1">
        <f>FEB!I518</f>
        <v>0</v>
      </c>
      <c r="G518" s="33">
        <v>0</v>
      </c>
      <c r="H518" s="33">
        <v>0</v>
      </c>
      <c r="I518" s="59">
        <f t="shared" si="218"/>
        <v>0</v>
      </c>
      <c r="J518" s="54">
        <f t="shared" si="219"/>
        <v>240000</v>
      </c>
      <c r="K518" s="55">
        <f t="shared" si="220"/>
        <v>0</v>
      </c>
    </row>
    <row r="519" spans="1:12" x14ac:dyDescent="0.25">
      <c r="A519" s="31" t="s">
        <v>11</v>
      </c>
      <c r="B519" s="32" t="s">
        <v>32</v>
      </c>
      <c r="C519" s="33">
        <f>C520+C522</f>
        <v>1040000</v>
      </c>
      <c r="D519" s="33">
        <f>D520+D522</f>
        <v>1040000</v>
      </c>
      <c r="E519" s="33">
        <f>E520+E522</f>
        <v>1040000</v>
      </c>
      <c r="F519" s="33">
        <f>FEB!I519</f>
        <v>0</v>
      </c>
      <c r="G519" s="33">
        <f t="shared" ref="G519:H519" si="245">G520+G522</f>
        <v>0</v>
      </c>
      <c r="H519" s="33">
        <f t="shared" si="245"/>
        <v>0</v>
      </c>
      <c r="I519" s="59">
        <f t="shared" si="218"/>
        <v>0</v>
      </c>
      <c r="J519" s="54">
        <f t="shared" si="219"/>
        <v>1040000</v>
      </c>
      <c r="K519" s="55">
        <f t="shared" si="220"/>
        <v>0</v>
      </c>
    </row>
    <row r="520" spans="1:12" x14ac:dyDescent="0.25">
      <c r="A520" s="31">
        <v>521211</v>
      </c>
      <c r="B520" s="32" t="s">
        <v>1</v>
      </c>
      <c r="C520" s="33">
        <f>C521</f>
        <v>160000</v>
      </c>
      <c r="D520" s="33">
        <f>D521</f>
        <v>160000</v>
      </c>
      <c r="E520" s="33">
        <f>E521</f>
        <v>160000</v>
      </c>
      <c r="F520" s="33">
        <f>FEB!I520</f>
        <v>0</v>
      </c>
      <c r="G520" s="33">
        <f t="shared" ref="G520:H520" si="246">G521</f>
        <v>0</v>
      </c>
      <c r="H520" s="33">
        <f t="shared" si="246"/>
        <v>0</v>
      </c>
      <c r="I520" s="59">
        <f t="shared" ref="I520:I583" si="247">SUM(F520:H520)</f>
        <v>0</v>
      </c>
      <c r="J520" s="54">
        <f t="shared" ref="J520:J583" si="248">C520-I520</f>
        <v>160000</v>
      </c>
      <c r="K520" s="55">
        <f t="shared" ref="K520:K583" si="249">I520/C520</f>
        <v>0</v>
      </c>
    </row>
    <row r="521" spans="1:12" x14ac:dyDescent="0.25">
      <c r="A521" s="31"/>
      <c r="B521" s="32" t="s">
        <v>281</v>
      </c>
      <c r="C521" s="33">
        <v>160000</v>
      </c>
      <c r="D521" s="33">
        <v>160000</v>
      </c>
      <c r="E521" s="33">
        <v>160000</v>
      </c>
      <c r="F521" s="1">
        <f>FEB!I521</f>
        <v>0</v>
      </c>
      <c r="G521" s="33">
        <v>0</v>
      </c>
      <c r="H521" s="33">
        <v>0</v>
      </c>
      <c r="I521" s="59">
        <f t="shared" si="247"/>
        <v>0</v>
      </c>
      <c r="J521" s="54">
        <f t="shared" si="248"/>
        <v>160000</v>
      </c>
      <c r="K521" s="55">
        <f t="shared" si="249"/>
        <v>0</v>
      </c>
    </row>
    <row r="522" spans="1:12" x14ac:dyDescent="0.25">
      <c r="A522" s="31">
        <v>524114</v>
      </c>
      <c r="B522" s="32" t="s">
        <v>103</v>
      </c>
      <c r="C522" s="33">
        <f>SUM(C523:C524)</f>
        <v>880000</v>
      </c>
      <c r="D522" s="33">
        <f>SUM(D523:D524)</f>
        <v>880000</v>
      </c>
      <c r="E522" s="33">
        <f>SUM(E523:E524)</f>
        <v>880000</v>
      </c>
      <c r="F522" s="33">
        <f>FEB!I522</f>
        <v>0</v>
      </c>
      <c r="G522" s="33">
        <f t="shared" ref="G522:H522" si="250">SUM(G523:G524)</f>
        <v>0</v>
      </c>
      <c r="H522" s="33">
        <f t="shared" si="250"/>
        <v>0</v>
      </c>
      <c r="I522" s="59">
        <f t="shared" si="247"/>
        <v>0</v>
      </c>
      <c r="J522" s="54">
        <f t="shared" si="248"/>
        <v>880000</v>
      </c>
      <c r="K522" s="55">
        <f t="shared" si="249"/>
        <v>0</v>
      </c>
    </row>
    <row r="523" spans="1:12" x14ac:dyDescent="0.25">
      <c r="A523" s="31"/>
      <c r="B523" s="32" t="s">
        <v>403</v>
      </c>
      <c r="C523" s="33">
        <v>440000</v>
      </c>
      <c r="D523" s="33">
        <v>440000</v>
      </c>
      <c r="E523" s="33">
        <v>440000</v>
      </c>
      <c r="F523" s="1">
        <f>FEB!I523</f>
        <v>0</v>
      </c>
      <c r="G523" s="33">
        <v>0</v>
      </c>
      <c r="H523" s="33">
        <v>0</v>
      </c>
      <c r="I523" s="59">
        <f t="shared" si="247"/>
        <v>0</v>
      </c>
      <c r="J523" s="54">
        <f t="shared" si="248"/>
        <v>440000</v>
      </c>
      <c r="K523" s="55">
        <f t="shared" si="249"/>
        <v>0</v>
      </c>
    </row>
    <row r="524" spans="1:12" x14ac:dyDescent="0.25">
      <c r="A524" s="31"/>
      <c r="B524" s="32" t="s">
        <v>404</v>
      </c>
      <c r="C524" s="33">
        <v>440000</v>
      </c>
      <c r="D524" s="33">
        <v>440000</v>
      </c>
      <c r="E524" s="33">
        <v>440000</v>
      </c>
      <c r="F524" s="1">
        <f>FEB!I524</f>
        <v>0</v>
      </c>
      <c r="G524" s="33">
        <v>0</v>
      </c>
      <c r="H524" s="33">
        <v>0</v>
      </c>
      <c r="I524" s="59">
        <f t="shared" si="247"/>
        <v>0</v>
      </c>
      <c r="J524" s="54">
        <f t="shared" si="248"/>
        <v>440000</v>
      </c>
      <c r="K524" s="55">
        <f t="shared" si="249"/>
        <v>0</v>
      </c>
    </row>
    <row r="525" spans="1:12" x14ac:dyDescent="0.25">
      <c r="A525" s="31" t="s">
        <v>217</v>
      </c>
      <c r="B525" s="32" t="s">
        <v>104</v>
      </c>
      <c r="C525" s="33">
        <f>C526</f>
        <v>4360000</v>
      </c>
      <c r="D525" s="33">
        <f>D526</f>
        <v>4360000</v>
      </c>
      <c r="E525" s="33">
        <f>E526</f>
        <v>4360000</v>
      </c>
      <c r="F525" s="33">
        <f>FEB!I525</f>
        <v>0</v>
      </c>
      <c r="G525" s="33">
        <f t="shared" ref="G525:H525" si="251">G526</f>
        <v>0</v>
      </c>
      <c r="H525" s="33">
        <f t="shared" si="251"/>
        <v>0</v>
      </c>
      <c r="I525" s="59">
        <f t="shared" si="247"/>
        <v>0</v>
      </c>
      <c r="J525" s="54">
        <f t="shared" si="248"/>
        <v>4360000</v>
      </c>
      <c r="K525" s="55">
        <f t="shared" si="249"/>
        <v>0</v>
      </c>
    </row>
    <row r="526" spans="1:12" s="7" customFormat="1" x14ac:dyDescent="0.25">
      <c r="A526" s="31" t="s">
        <v>0</v>
      </c>
      <c r="B526" s="32" t="s">
        <v>244</v>
      </c>
      <c r="C526" s="33">
        <f>C527+C529+C532</f>
        <v>4360000</v>
      </c>
      <c r="D526" s="33">
        <f>D527+D529+D532</f>
        <v>4360000</v>
      </c>
      <c r="E526" s="33">
        <f>E527+E529+E532</f>
        <v>4360000</v>
      </c>
      <c r="F526" s="33">
        <f>FEB!I526</f>
        <v>0</v>
      </c>
      <c r="G526" s="33">
        <f t="shared" ref="G526:H526" si="252">G527+G529+G532</f>
        <v>0</v>
      </c>
      <c r="H526" s="33">
        <f t="shared" si="252"/>
        <v>0</v>
      </c>
      <c r="I526" s="59">
        <f t="shared" si="247"/>
        <v>0</v>
      </c>
      <c r="J526" s="54">
        <f t="shared" si="248"/>
        <v>4360000</v>
      </c>
      <c r="K526" s="55">
        <f t="shared" si="249"/>
        <v>0</v>
      </c>
      <c r="L526" s="16"/>
    </row>
    <row r="527" spans="1:12" x14ac:dyDescent="0.25">
      <c r="A527" s="31">
        <v>521211</v>
      </c>
      <c r="B527" s="32" t="s">
        <v>1</v>
      </c>
      <c r="C527" s="33">
        <f>C528</f>
        <v>900000</v>
      </c>
      <c r="D527" s="33">
        <f>D528</f>
        <v>900000</v>
      </c>
      <c r="E527" s="33">
        <f>E528</f>
        <v>900000</v>
      </c>
      <c r="F527" s="33">
        <f>FEB!I527</f>
        <v>0</v>
      </c>
      <c r="G527" s="33">
        <f t="shared" ref="G527:H527" si="253">G528</f>
        <v>0</v>
      </c>
      <c r="H527" s="33">
        <f t="shared" si="253"/>
        <v>0</v>
      </c>
      <c r="I527" s="59">
        <f t="shared" si="247"/>
        <v>0</v>
      </c>
      <c r="J527" s="54">
        <f t="shared" si="248"/>
        <v>900000</v>
      </c>
      <c r="K527" s="55">
        <f t="shared" si="249"/>
        <v>0</v>
      </c>
    </row>
    <row r="528" spans="1:12" x14ac:dyDescent="0.25">
      <c r="A528" s="31"/>
      <c r="B528" s="32" t="s">
        <v>349</v>
      </c>
      <c r="C528" s="33">
        <v>900000</v>
      </c>
      <c r="D528" s="33">
        <v>900000</v>
      </c>
      <c r="E528" s="33">
        <v>900000</v>
      </c>
      <c r="F528" s="1">
        <f>FEB!I528</f>
        <v>0</v>
      </c>
      <c r="G528" s="33">
        <v>0</v>
      </c>
      <c r="H528" s="33">
        <v>0</v>
      </c>
      <c r="I528" s="59">
        <f t="shared" si="247"/>
        <v>0</v>
      </c>
      <c r="J528" s="54">
        <f t="shared" si="248"/>
        <v>900000</v>
      </c>
      <c r="K528" s="55">
        <f t="shared" si="249"/>
        <v>0</v>
      </c>
    </row>
    <row r="529" spans="1:12" x14ac:dyDescent="0.25">
      <c r="A529" s="31">
        <v>522151</v>
      </c>
      <c r="B529" s="32" t="s">
        <v>34</v>
      </c>
      <c r="C529" s="33">
        <f>SUM(C530:C531)</f>
        <v>1700000</v>
      </c>
      <c r="D529" s="33">
        <f>SUM(D530:D531)</f>
        <v>1700000</v>
      </c>
      <c r="E529" s="33">
        <f>SUM(E530:E531)</f>
        <v>1700000</v>
      </c>
      <c r="F529" s="33">
        <f>FEB!I529</f>
        <v>0</v>
      </c>
      <c r="G529" s="33">
        <f t="shared" ref="G529:H529" si="254">SUM(G530:G531)</f>
        <v>0</v>
      </c>
      <c r="H529" s="33">
        <f t="shared" si="254"/>
        <v>0</v>
      </c>
      <c r="I529" s="59">
        <f t="shared" si="247"/>
        <v>0</v>
      </c>
      <c r="J529" s="54">
        <f t="shared" si="248"/>
        <v>1700000</v>
      </c>
      <c r="K529" s="55">
        <f t="shared" si="249"/>
        <v>0</v>
      </c>
    </row>
    <row r="530" spans="1:12" x14ac:dyDescent="0.25">
      <c r="A530" s="31"/>
      <c r="B530" s="32" t="s">
        <v>464</v>
      </c>
      <c r="C530" s="33">
        <v>800000</v>
      </c>
      <c r="D530" s="33">
        <v>800000</v>
      </c>
      <c r="E530" s="33">
        <v>800000</v>
      </c>
      <c r="F530" s="1">
        <f>FEB!I530</f>
        <v>0</v>
      </c>
      <c r="G530" s="33">
        <v>0</v>
      </c>
      <c r="H530" s="33">
        <v>0</v>
      </c>
      <c r="I530" s="59">
        <f t="shared" si="247"/>
        <v>0</v>
      </c>
      <c r="J530" s="54">
        <f t="shared" si="248"/>
        <v>800000</v>
      </c>
      <c r="K530" s="55">
        <f t="shared" si="249"/>
        <v>0</v>
      </c>
    </row>
    <row r="531" spans="1:12" x14ac:dyDescent="0.25">
      <c r="A531" s="31"/>
      <c r="B531" s="32" t="s">
        <v>396</v>
      </c>
      <c r="C531" s="33">
        <v>900000</v>
      </c>
      <c r="D531" s="33">
        <v>900000</v>
      </c>
      <c r="E531" s="33">
        <v>900000</v>
      </c>
      <c r="F531" s="1">
        <f>FEB!I531</f>
        <v>0</v>
      </c>
      <c r="G531" s="33">
        <v>0</v>
      </c>
      <c r="H531" s="33">
        <v>0</v>
      </c>
      <c r="I531" s="59">
        <f t="shared" si="247"/>
        <v>0</v>
      </c>
      <c r="J531" s="54">
        <f t="shared" si="248"/>
        <v>900000</v>
      </c>
      <c r="K531" s="55">
        <f t="shared" si="249"/>
        <v>0</v>
      </c>
    </row>
    <row r="532" spans="1:12" x14ac:dyDescent="0.25">
      <c r="A532" s="31">
        <v>524114</v>
      </c>
      <c r="B532" s="32" t="s">
        <v>103</v>
      </c>
      <c r="C532" s="33">
        <f>SUM(C533:C534)</f>
        <v>1760000</v>
      </c>
      <c r="D532" s="33">
        <f>SUM(D533:D534)</f>
        <v>1760000</v>
      </c>
      <c r="E532" s="33">
        <f>SUM(E533:E534)</f>
        <v>1760000</v>
      </c>
      <c r="F532" s="33">
        <f>FEB!I532</f>
        <v>0</v>
      </c>
      <c r="G532" s="33">
        <f t="shared" ref="G532:H532" si="255">SUM(G533:G534)</f>
        <v>0</v>
      </c>
      <c r="H532" s="33">
        <f t="shared" si="255"/>
        <v>0</v>
      </c>
      <c r="I532" s="59">
        <f t="shared" si="247"/>
        <v>0</v>
      </c>
      <c r="J532" s="54">
        <f t="shared" si="248"/>
        <v>1760000</v>
      </c>
      <c r="K532" s="55">
        <f t="shared" si="249"/>
        <v>0</v>
      </c>
    </row>
    <row r="533" spans="1:12" x14ac:dyDescent="0.25">
      <c r="A533" s="31"/>
      <c r="B533" s="32" t="s">
        <v>465</v>
      </c>
      <c r="C533" s="33">
        <v>880000</v>
      </c>
      <c r="D533" s="33">
        <v>880000</v>
      </c>
      <c r="E533" s="33">
        <v>880000</v>
      </c>
      <c r="F533" s="1">
        <f>FEB!I533</f>
        <v>0</v>
      </c>
      <c r="G533" s="33">
        <v>0</v>
      </c>
      <c r="H533" s="33">
        <v>0</v>
      </c>
      <c r="I533" s="59">
        <f t="shared" si="247"/>
        <v>0</v>
      </c>
      <c r="J533" s="54">
        <f t="shared" si="248"/>
        <v>880000</v>
      </c>
      <c r="K533" s="55">
        <f t="shared" si="249"/>
        <v>0</v>
      </c>
    </row>
    <row r="534" spans="1:12" x14ac:dyDescent="0.25">
      <c r="A534" s="31"/>
      <c r="B534" s="32" t="s">
        <v>466</v>
      </c>
      <c r="C534" s="33">
        <v>880000</v>
      </c>
      <c r="D534" s="33">
        <v>880000</v>
      </c>
      <c r="E534" s="33">
        <v>880000</v>
      </c>
      <c r="F534" s="1">
        <f>FEB!I534</f>
        <v>0</v>
      </c>
      <c r="G534" s="33">
        <v>0</v>
      </c>
      <c r="H534" s="33">
        <v>0</v>
      </c>
      <c r="I534" s="59">
        <f t="shared" si="247"/>
        <v>0</v>
      </c>
      <c r="J534" s="54">
        <f t="shared" si="248"/>
        <v>880000</v>
      </c>
      <c r="K534" s="55">
        <f t="shared" si="249"/>
        <v>0</v>
      </c>
    </row>
    <row r="535" spans="1:12" x14ac:dyDescent="0.25">
      <c r="A535" s="31" t="s">
        <v>227</v>
      </c>
      <c r="B535" s="32" t="s">
        <v>105</v>
      </c>
      <c r="C535" s="33">
        <f t="shared" ref="C535:H537" si="256">C536</f>
        <v>400000</v>
      </c>
      <c r="D535" s="33">
        <f t="shared" si="256"/>
        <v>400000</v>
      </c>
      <c r="E535" s="33">
        <f t="shared" si="256"/>
        <v>400000</v>
      </c>
      <c r="F535" s="33">
        <f>FEB!I535</f>
        <v>0</v>
      </c>
      <c r="G535" s="33">
        <f t="shared" si="256"/>
        <v>0</v>
      </c>
      <c r="H535" s="33">
        <f t="shared" si="256"/>
        <v>0</v>
      </c>
      <c r="I535" s="59">
        <f t="shared" si="247"/>
        <v>0</v>
      </c>
      <c r="J535" s="54">
        <f t="shared" si="248"/>
        <v>400000</v>
      </c>
      <c r="K535" s="55">
        <f t="shared" si="249"/>
        <v>0</v>
      </c>
    </row>
    <row r="536" spans="1:12" x14ac:dyDescent="0.25">
      <c r="A536" s="31" t="s">
        <v>0</v>
      </c>
      <c r="B536" s="32" t="s">
        <v>244</v>
      </c>
      <c r="C536" s="33">
        <f t="shared" si="256"/>
        <v>400000</v>
      </c>
      <c r="D536" s="33">
        <f t="shared" si="256"/>
        <v>400000</v>
      </c>
      <c r="E536" s="33">
        <f t="shared" si="256"/>
        <v>400000</v>
      </c>
      <c r="F536" s="33">
        <f>FEB!I536</f>
        <v>0</v>
      </c>
      <c r="G536" s="33">
        <f t="shared" si="256"/>
        <v>0</v>
      </c>
      <c r="H536" s="33">
        <f t="shared" si="256"/>
        <v>0</v>
      </c>
      <c r="I536" s="59">
        <f t="shared" si="247"/>
        <v>0</v>
      </c>
      <c r="J536" s="54">
        <f t="shared" si="248"/>
        <v>400000</v>
      </c>
      <c r="K536" s="55">
        <f t="shared" si="249"/>
        <v>0</v>
      </c>
    </row>
    <row r="537" spans="1:12" x14ac:dyDescent="0.25">
      <c r="A537" s="31">
        <v>521211</v>
      </c>
      <c r="B537" s="32" t="s">
        <v>1</v>
      </c>
      <c r="C537" s="33">
        <f t="shared" si="256"/>
        <v>400000</v>
      </c>
      <c r="D537" s="33">
        <f t="shared" si="256"/>
        <v>400000</v>
      </c>
      <c r="E537" s="33">
        <f t="shared" si="256"/>
        <v>400000</v>
      </c>
      <c r="F537" s="33">
        <f>FEB!I537</f>
        <v>0</v>
      </c>
      <c r="G537" s="33">
        <f t="shared" si="256"/>
        <v>0</v>
      </c>
      <c r="H537" s="33">
        <f t="shared" si="256"/>
        <v>0</v>
      </c>
      <c r="I537" s="59">
        <f t="shared" si="247"/>
        <v>0</v>
      </c>
      <c r="J537" s="54">
        <f t="shared" si="248"/>
        <v>400000</v>
      </c>
      <c r="K537" s="55">
        <f t="shared" si="249"/>
        <v>0</v>
      </c>
    </row>
    <row r="538" spans="1:12" s="7" customFormat="1" x14ac:dyDescent="0.25">
      <c r="A538" s="31"/>
      <c r="B538" s="32" t="s">
        <v>336</v>
      </c>
      <c r="C538" s="33">
        <v>400000</v>
      </c>
      <c r="D538" s="33">
        <v>400000</v>
      </c>
      <c r="E538" s="33">
        <v>400000</v>
      </c>
      <c r="F538" s="1">
        <f>FEB!I538</f>
        <v>0</v>
      </c>
      <c r="G538" s="33">
        <v>0</v>
      </c>
      <c r="H538" s="33">
        <v>0</v>
      </c>
      <c r="I538" s="59">
        <f t="shared" si="247"/>
        <v>0</v>
      </c>
      <c r="J538" s="54">
        <f t="shared" si="248"/>
        <v>400000</v>
      </c>
      <c r="K538" s="55">
        <f t="shared" si="249"/>
        <v>0</v>
      </c>
      <c r="L538" s="16"/>
    </row>
    <row r="539" spans="1:12" s="7" customFormat="1" x14ac:dyDescent="0.25">
      <c r="A539" s="31" t="s">
        <v>173</v>
      </c>
      <c r="B539" s="32" t="s">
        <v>248</v>
      </c>
      <c r="C539" s="33">
        <f>C540+C545+C551</f>
        <v>3522000</v>
      </c>
      <c r="D539" s="33">
        <f>D540+D545+D551</f>
        <v>3522000</v>
      </c>
      <c r="E539" s="33">
        <f>E540+E545+E551</f>
        <v>3522000</v>
      </c>
      <c r="F539" s="33">
        <f>FEB!I539</f>
        <v>0</v>
      </c>
      <c r="G539" s="33">
        <f t="shared" ref="G539:H539" si="257">G540+G545+G551</f>
        <v>587000</v>
      </c>
      <c r="H539" s="33">
        <f t="shared" si="257"/>
        <v>0</v>
      </c>
      <c r="I539" s="59">
        <f t="shared" si="247"/>
        <v>587000</v>
      </c>
      <c r="J539" s="54">
        <f t="shared" si="248"/>
        <v>2935000</v>
      </c>
      <c r="K539" s="55">
        <f t="shared" si="249"/>
        <v>0.16666666666666666</v>
      </c>
      <c r="L539" s="16"/>
    </row>
    <row r="540" spans="1:12" s="7" customFormat="1" x14ac:dyDescent="0.25">
      <c r="A540" s="31" t="s">
        <v>216</v>
      </c>
      <c r="B540" s="32" t="s">
        <v>106</v>
      </c>
      <c r="C540" s="33">
        <f t="shared" ref="C540:H541" si="258">C541</f>
        <v>552000</v>
      </c>
      <c r="D540" s="33">
        <f t="shared" si="258"/>
        <v>552000</v>
      </c>
      <c r="E540" s="33">
        <f t="shared" si="258"/>
        <v>552000</v>
      </c>
      <c r="F540" s="33">
        <f>FEB!I540</f>
        <v>0</v>
      </c>
      <c r="G540" s="33">
        <f t="shared" si="258"/>
        <v>92000</v>
      </c>
      <c r="H540" s="33">
        <f t="shared" si="258"/>
        <v>0</v>
      </c>
      <c r="I540" s="59">
        <f t="shared" si="247"/>
        <v>92000</v>
      </c>
      <c r="J540" s="54">
        <f t="shared" si="248"/>
        <v>460000</v>
      </c>
      <c r="K540" s="55">
        <f t="shared" si="249"/>
        <v>0.16666666666666666</v>
      </c>
      <c r="L540" s="16"/>
    </row>
    <row r="541" spans="1:12" s="7" customFormat="1" x14ac:dyDescent="0.25">
      <c r="A541" s="31" t="s">
        <v>0</v>
      </c>
      <c r="B541" s="32" t="s">
        <v>246</v>
      </c>
      <c r="C541" s="33">
        <f t="shared" si="258"/>
        <v>552000</v>
      </c>
      <c r="D541" s="33">
        <f t="shared" si="258"/>
        <v>552000</v>
      </c>
      <c r="E541" s="33">
        <f t="shared" si="258"/>
        <v>552000</v>
      </c>
      <c r="F541" s="33">
        <f>FEB!I541</f>
        <v>0</v>
      </c>
      <c r="G541" s="33">
        <f t="shared" si="258"/>
        <v>92000</v>
      </c>
      <c r="H541" s="33">
        <f t="shared" si="258"/>
        <v>0</v>
      </c>
      <c r="I541" s="59">
        <f t="shared" si="247"/>
        <v>92000</v>
      </c>
      <c r="J541" s="54">
        <f t="shared" si="248"/>
        <v>460000</v>
      </c>
      <c r="K541" s="55">
        <f t="shared" si="249"/>
        <v>0.16666666666666666</v>
      </c>
      <c r="L541" s="16"/>
    </row>
    <row r="542" spans="1:12" x14ac:dyDescent="0.25">
      <c r="A542" s="31">
        <v>521211</v>
      </c>
      <c r="B542" s="32" t="s">
        <v>1</v>
      </c>
      <c r="C542" s="33">
        <f>SUM(C543:C544)</f>
        <v>552000</v>
      </c>
      <c r="D542" s="33">
        <f>SUM(D543:D544)</f>
        <v>552000</v>
      </c>
      <c r="E542" s="33">
        <f>SUM(E543:E544)</f>
        <v>552000</v>
      </c>
      <c r="F542" s="33">
        <f>FEB!I542</f>
        <v>0</v>
      </c>
      <c r="G542" s="33">
        <f t="shared" ref="G542:H542" si="259">SUM(G543:G544)</f>
        <v>92000</v>
      </c>
      <c r="H542" s="33">
        <f t="shared" si="259"/>
        <v>0</v>
      </c>
      <c r="I542" s="59">
        <f t="shared" si="247"/>
        <v>92000</v>
      </c>
      <c r="J542" s="54">
        <f t="shared" si="248"/>
        <v>460000</v>
      </c>
      <c r="K542" s="55">
        <f t="shared" si="249"/>
        <v>0.16666666666666666</v>
      </c>
    </row>
    <row r="543" spans="1:12" x14ac:dyDescent="0.25">
      <c r="A543" s="31"/>
      <c r="B543" s="32" t="s">
        <v>438</v>
      </c>
      <c r="C543" s="33">
        <v>270000</v>
      </c>
      <c r="D543" s="33">
        <v>270000</v>
      </c>
      <c r="E543" s="33">
        <v>270000</v>
      </c>
      <c r="F543" s="1">
        <f>FEB!I543</f>
        <v>0</v>
      </c>
      <c r="G543" s="33">
        <v>45000</v>
      </c>
      <c r="H543" s="33">
        <v>0</v>
      </c>
      <c r="I543" s="59">
        <f t="shared" si="247"/>
        <v>45000</v>
      </c>
      <c r="J543" s="54">
        <f t="shared" si="248"/>
        <v>225000</v>
      </c>
      <c r="K543" s="55">
        <f t="shared" si="249"/>
        <v>0.16666666666666666</v>
      </c>
    </row>
    <row r="544" spans="1:12" s="7" customFormat="1" x14ac:dyDescent="0.25">
      <c r="A544" s="31"/>
      <c r="B544" s="32" t="s">
        <v>281</v>
      </c>
      <c r="C544" s="33">
        <v>282000</v>
      </c>
      <c r="D544" s="33">
        <v>282000</v>
      </c>
      <c r="E544" s="33">
        <v>282000</v>
      </c>
      <c r="F544" s="1">
        <f>FEB!I544</f>
        <v>0</v>
      </c>
      <c r="G544" s="33">
        <v>47000</v>
      </c>
      <c r="H544" s="33">
        <v>0</v>
      </c>
      <c r="I544" s="59">
        <f t="shared" si="247"/>
        <v>47000</v>
      </c>
      <c r="J544" s="54">
        <f t="shared" si="248"/>
        <v>235000</v>
      </c>
      <c r="K544" s="55">
        <f t="shared" si="249"/>
        <v>0.16666666666666666</v>
      </c>
      <c r="L544" s="16"/>
    </row>
    <row r="545" spans="1:12" s="7" customFormat="1" x14ac:dyDescent="0.25">
      <c r="A545" s="31" t="s">
        <v>217</v>
      </c>
      <c r="B545" s="32" t="s">
        <v>107</v>
      </c>
      <c r="C545" s="33">
        <f>C546</f>
        <v>2760000</v>
      </c>
      <c r="D545" s="33">
        <f>D546</f>
        <v>2760000</v>
      </c>
      <c r="E545" s="33">
        <f>E546</f>
        <v>2760000</v>
      </c>
      <c r="F545" s="33">
        <f>FEB!I545</f>
        <v>0</v>
      </c>
      <c r="G545" s="33">
        <f t="shared" ref="G545:H545" si="260">G546</f>
        <v>460000</v>
      </c>
      <c r="H545" s="33">
        <f t="shared" si="260"/>
        <v>0</v>
      </c>
      <c r="I545" s="59">
        <f t="shared" si="247"/>
        <v>460000</v>
      </c>
      <c r="J545" s="54">
        <f t="shared" si="248"/>
        <v>2300000</v>
      </c>
      <c r="K545" s="55">
        <f t="shared" si="249"/>
        <v>0.16666666666666666</v>
      </c>
      <c r="L545" s="16"/>
    </row>
    <row r="546" spans="1:12" s="7" customFormat="1" x14ac:dyDescent="0.25">
      <c r="A546" s="31" t="s">
        <v>0</v>
      </c>
      <c r="B546" s="32" t="s">
        <v>244</v>
      </c>
      <c r="C546" s="33">
        <f>C547+C549</f>
        <v>2760000</v>
      </c>
      <c r="D546" s="33">
        <f>D547+D549</f>
        <v>2760000</v>
      </c>
      <c r="E546" s="33">
        <f>E547+E549</f>
        <v>2760000</v>
      </c>
      <c r="F546" s="33">
        <f>FEB!I546</f>
        <v>0</v>
      </c>
      <c r="G546" s="33">
        <f t="shared" ref="G546:H546" si="261">G547+G549</f>
        <v>460000</v>
      </c>
      <c r="H546" s="33">
        <f t="shared" si="261"/>
        <v>0</v>
      </c>
      <c r="I546" s="59">
        <f t="shared" si="247"/>
        <v>460000</v>
      </c>
      <c r="J546" s="54">
        <f t="shared" si="248"/>
        <v>2300000</v>
      </c>
      <c r="K546" s="55">
        <f t="shared" si="249"/>
        <v>0.16666666666666666</v>
      </c>
      <c r="L546" s="16"/>
    </row>
    <row r="547" spans="1:12" s="7" customFormat="1" x14ac:dyDescent="0.25">
      <c r="A547" s="31">
        <v>522151</v>
      </c>
      <c r="B547" s="32" t="s">
        <v>34</v>
      </c>
      <c r="C547" s="33">
        <f>C548</f>
        <v>2100000</v>
      </c>
      <c r="D547" s="33">
        <f>D548</f>
        <v>2100000</v>
      </c>
      <c r="E547" s="33">
        <f>E548</f>
        <v>2100000</v>
      </c>
      <c r="F547" s="33">
        <f>FEB!I547</f>
        <v>0</v>
      </c>
      <c r="G547" s="33">
        <f t="shared" ref="G547:H547" si="262">G548</f>
        <v>350000</v>
      </c>
      <c r="H547" s="33">
        <f t="shared" si="262"/>
        <v>0</v>
      </c>
      <c r="I547" s="59">
        <f t="shared" si="247"/>
        <v>350000</v>
      </c>
      <c r="J547" s="54">
        <f t="shared" si="248"/>
        <v>1750000</v>
      </c>
      <c r="K547" s="55">
        <f t="shared" si="249"/>
        <v>0.16666666666666666</v>
      </c>
      <c r="L547" s="16"/>
    </row>
    <row r="548" spans="1:12" x14ac:dyDescent="0.25">
      <c r="A548" s="31"/>
      <c r="B548" s="32" t="s">
        <v>346</v>
      </c>
      <c r="C548" s="33">
        <v>2100000</v>
      </c>
      <c r="D548" s="33">
        <v>2100000</v>
      </c>
      <c r="E548" s="33">
        <v>2100000</v>
      </c>
      <c r="F548" s="1">
        <f>FEB!I548</f>
        <v>0</v>
      </c>
      <c r="G548" s="33">
        <v>350000</v>
      </c>
      <c r="H548" s="33">
        <v>0</v>
      </c>
      <c r="I548" s="59">
        <f t="shared" si="247"/>
        <v>350000</v>
      </c>
      <c r="J548" s="54">
        <f t="shared" si="248"/>
        <v>1750000</v>
      </c>
      <c r="K548" s="55">
        <f t="shared" si="249"/>
        <v>0.16666666666666666</v>
      </c>
    </row>
    <row r="549" spans="1:12" x14ac:dyDescent="0.25">
      <c r="A549" s="31">
        <v>524113</v>
      </c>
      <c r="B549" s="32" t="s">
        <v>38</v>
      </c>
      <c r="C549" s="33">
        <f>C550</f>
        <v>660000</v>
      </c>
      <c r="D549" s="33">
        <f>D550</f>
        <v>660000</v>
      </c>
      <c r="E549" s="33">
        <f>E550</f>
        <v>660000</v>
      </c>
      <c r="F549" s="33">
        <f>FEB!I549</f>
        <v>0</v>
      </c>
      <c r="G549" s="33">
        <f t="shared" ref="G549:H549" si="263">G550</f>
        <v>110000</v>
      </c>
      <c r="H549" s="33">
        <f t="shared" si="263"/>
        <v>0</v>
      </c>
      <c r="I549" s="59">
        <f t="shared" si="247"/>
        <v>110000</v>
      </c>
      <c r="J549" s="54">
        <f t="shared" si="248"/>
        <v>550000</v>
      </c>
      <c r="K549" s="55">
        <f t="shared" si="249"/>
        <v>0.16666666666666666</v>
      </c>
    </row>
    <row r="550" spans="1:12" x14ac:dyDescent="0.25">
      <c r="A550" s="31"/>
      <c r="B550" s="32" t="s">
        <v>348</v>
      </c>
      <c r="C550" s="33">
        <v>660000</v>
      </c>
      <c r="D550" s="33">
        <v>660000</v>
      </c>
      <c r="E550" s="33">
        <v>660000</v>
      </c>
      <c r="F550" s="1">
        <f>FEB!I550</f>
        <v>0</v>
      </c>
      <c r="G550" s="33">
        <v>110000</v>
      </c>
      <c r="H550" s="33">
        <v>0</v>
      </c>
      <c r="I550" s="59">
        <f t="shared" si="247"/>
        <v>110000</v>
      </c>
      <c r="J550" s="54">
        <f t="shared" si="248"/>
        <v>550000</v>
      </c>
      <c r="K550" s="55">
        <f t="shared" si="249"/>
        <v>0.16666666666666666</v>
      </c>
    </row>
    <row r="551" spans="1:12" x14ac:dyDescent="0.25">
      <c r="A551" s="31" t="s">
        <v>227</v>
      </c>
      <c r="B551" s="32" t="s">
        <v>108</v>
      </c>
      <c r="C551" s="33">
        <f t="shared" ref="C551:H553" si="264">C552</f>
        <v>210000</v>
      </c>
      <c r="D551" s="33">
        <f t="shared" si="264"/>
        <v>210000</v>
      </c>
      <c r="E551" s="33">
        <f t="shared" si="264"/>
        <v>210000</v>
      </c>
      <c r="F551" s="33">
        <f>FEB!I551</f>
        <v>0</v>
      </c>
      <c r="G551" s="33">
        <f t="shared" si="264"/>
        <v>35000</v>
      </c>
      <c r="H551" s="33">
        <f t="shared" si="264"/>
        <v>0</v>
      </c>
      <c r="I551" s="59">
        <f t="shared" si="247"/>
        <v>35000</v>
      </c>
      <c r="J551" s="54">
        <f t="shared" si="248"/>
        <v>175000</v>
      </c>
      <c r="K551" s="55">
        <f t="shared" si="249"/>
        <v>0.16666666666666666</v>
      </c>
    </row>
    <row r="552" spans="1:12" x14ac:dyDescent="0.25">
      <c r="A552" s="31" t="s">
        <v>0</v>
      </c>
      <c r="B552" s="32" t="s">
        <v>244</v>
      </c>
      <c r="C552" s="33">
        <f t="shared" si="264"/>
        <v>210000</v>
      </c>
      <c r="D552" s="33">
        <f t="shared" si="264"/>
        <v>210000</v>
      </c>
      <c r="E552" s="33">
        <f t="shared" si="264"/>
        <v>210000</v>
      </c>
      <c r="F552" s="33">
        <f>FEB!I552</f>
        <v>0</v>
      </c>
      <c r="G552" s="33">
        <f t="shared" si="264"/>
        <v>35000</v>
      </c>
      <c r="H552" s="33">
        <f t="shared" si="264"/>
        <v>0</v>
      </c>
      <c r="I552" s="59">
        <f t="shared" si="247"/>
        <v>35000</v>
      </c>
      <c r="J552" s="54">
        <f t="shared" si="248"/>
        <v>175000</v>
      </c>
      <c r="K552" s="55">
        <f t="shared" si="249"/>
        <v>0.16666666666666666</v>
      </c>
    </row>
    <row r="553" spans="1:12" x14ac:dyDescent="0.25">
      <c r="A553" s="31">
        <v>521211</v>
      </c>
      <c r="B553" s="32" t="s">
        <v>1</v>
      </c>
      <c r="C553" s="33">
        <f t="shared" si="264"/>
        <v>210000</v>
      </c>
      <c r="D553" s="33">
        <f t="shared" si="264"/>
        <v>210000</v>
      </c>
      <c r="E553" s="33">
        <f t="shared" si="264"/>
        <v>210000</v>
      </c>
      <c r="F553" s="33">
        <f>FEB!I553</f>
        <v>0</v>
      </c>
      <c r="G553" s="33">
        <f t="shared" si="264"/>
        <v>35000</v>
      </c>
      <c r="H553" s="33">
        <f t="shared" si="264"/>
        <v>0</v>
      </c>
      <c r="I553" s="59">
        <f t="shared" si="247"/>
        <v>35000</v>
      </c>
      <c r="J553" s="54">
        <f t="shared" si="248"/>
        <v>175000</v>
      </c>
      <c r="K553" s="55">
        <f t="shared" si="249"/>
        <v>0.16666666666666666</v>
      </c>
    </row>
    <row r="554" spans="1:12" x14ac:dyDescent="0.25">
      <c r="A554" s="31"/>
      <c r="B554" s="32" t="s">
        <v>336</v>
      </c>
      <c r="C554" s="33">
        <v>210000</v>
      </c>
      <c r="D554" s="33">
        <v>210000</v>
      </c>
      <c r="E554" s="33">
        <v>210000</v>
      </c>
      <c r="F554" s="1">
        <f>FEB!I554</f>
        <v>0</v>
      </c>
      <c r="G554" s="33">
        <v>35000</v>
      </c>
      <c r="H554" s="33">
        <v>0</v>
      </c>
      <c r="I554" s="59">
        <f t="shared" si="247"/>
        <v>35000</v>
      </c>
      <c r="J554" s="54">
        <f t="shared" si="248"/>
        <v>175000</v>
      </c>
      <c r="K554" s="55">
        <f t="shared" si="249"/>
        <v>0.16666666666666666</v>
      </c>
    </row>
    <row r="555" spans="1:12" x14ac:dyDescent="0.25">
      <c r="A555" s="31" t="s">
        <v>249</v>
      </c>
      <c r="B555" s="32" t="s">
        <v>225</v>
      </c>
      <c r="C555" s="33">
        <f>C556+C572</f>
        <v>97854000</v>
      </c>
      <c r="D555" s="33">
        <f>D556+D572</f>
        <v>97854000</v>
      </c>
      <c r="E555" s="33">
        <f>E556+E572</f>
        <v>97854000</v>
      </c>
      <c r="F555" s="33">
        <f>FEB!I555</f>
        <v>0</v>
      </c>
      <c r="G555" s="33">
        <f t="shared" ref="G555:H555" si="265">G556+G572</f>
        <v>20112000</v>
      </c>
      <c r="H555" s="33">
        <f t="shared" si="265"/>
        <v>0</v>
      </c>
      <c r="I555" s="59">
        <f t="shared" si="247"/>
        <v>20112000</v>
      </c>
      <c r="J555" s="54">
        <f t="shared" si="248"/>
        <v>77742000</v>
      </c>
      <c r="K555" s="55">
        <f t="shared" si="249"/>
        <v>0.20553068857685941</v>
      </c>
    </row>
    <row r="556" spans="1:12" x14ac:dyDescent="0.25">
      <c r="A556" s="31" t="s">
        <v>167</v>
      </c>
      <c r="B556" s="32" t="s">
        <v>250</v>
      </c>
      <c r="C556" s="33">
        <f>C557</f>
        <v>52299000</v>
      </c>
      <c r="D556" s="33">
        <f>D557</f>
        <v>52299000</v>
      </c>
      <c r="E556" s="33">
        <f>E557</f>
        <v>52299000</v>
      </c>
      <c r="F556" s="33">
        <f>FEB!I556</f>
        <v>0</v>
      </c>
      <c r="G556" s="33">
        <f t="shared" ref="G556:H556" si="266">G557</f>
        <v>11280000</v>
      </c>
      <c r="H556" s="33">
        <f t="shared" si="266"/>
        <v>0</v>
      </c>
      <c r="I556" s="59">
        <f t="shared" si="247"/>
        <v>11280000</v>
      </c>
      <c r="J556" s="54">
        <f t="shared" si="248"/>
        <v>41019000</v>
      </c>
      <c r="K556" s="55">
        <f t="shared" si="249"/>
        <v>0.21568290024665865</v>
      </c>
    </row>
    <row r="557" spans="1:12" x14ac:dyDescent="0.25">
      <c r="A557" s="31" t="s">
        <v>216</v>
      </c>
      <c r="B557" s="32" t="s">
        <v>250</v>
      </c>
      <c r="C557" s="33">
        <f>C558+C562+C569</f>
        <v>52299000</v>
      </c>
      <c r="D557" s="33">
        <f>D558+D562+D569</f>
        <v>52299000</v>
      </c>
      <c r="E557" s="33">
        <f>E558+E562+E569</f>
        <v>52299000</v>
      </c>
      <c r="F557" s="33">
        <f>FEB!I557</f>
        <v>0</v>
      </c>
      <c r="G557" s="33">
        <f t="shared" ref="G557:H557" si="267">G558+G562+G569</f>
        <v>11280000</v>
      </c>
      <c r="H557" s="33">
        <f t="shared" si="267"/>
        <v>0</v>
      </c>
      <c r="I557" s="59">
        <f t="shared" si="247"/>
        <v>11280000</v>
      </c>
      <c r="J557" s="54">
        <f t="shared" si="248"/>
        <v>41019000</v>
      </c>
      <c r="K557" s="55">
        <f t="shared" si="249"/>
        <v>0.21568290024665865</v>
      </c>
    </row>
    <row r="558" spans="1:12" x14ac:dyDescent="0.25">
      <c r="A558" s="31" t="s">
        <v>0</v>
      </c>
      <c r="B558" s="32" t="s">
        <v>251</v>
      </c>
      <c r="C558" s="33">
        <f>C559</f>
        <v>9620000</v>
      </c>
      <c r="D558" s="33">
        <f>D559</f>
        <v>9620000</v>
      </c>
      <c r="E558" s="33">
        <f>E559</f>
        <v>9620000</v>
      </c>
      <c r="F558" s="33">
        <f>FEB!I558</f>
        <v>0</v>
      </c>
      <c r="G558" s="33">
        <f t="shared" ref="G558:H558" si="268">G559</f>
        <v>2080000</v>
      </c>
      <c r="H558" s="33">
        <f t="shared" si="268"/>
        <v>0</v>
      </c>
      <c r="I558" s="59">
        <f t="shared" si="247"/>
        <v>2080000</v>
      </c>
      <c r="J558" s="54">
        <f t="shared" si="248"/>
        <v>7540000</v>
      </c>
      <c r="K558" s="55">
        <f t="shared" si="249"/>
        <v>0.21621621621621623</v>
      </c>
    </row>
    <row r="559" spans="1:12" x14ac:dyDescent="0.25">
      <c r="A559" s="31">
        <v>521211</v>
      </c>
      <c r="B559" s="32" t="s">
        <v>1</v>
      </c>
      <c r="C559" s="33">
        <f>SUM(C560:C561)</f>
        <v>9620000</v>
      </c>
      <c r="D559" s="33">
        <f>SUM(D560:D561)</f>
        <v>9620000</v>
      </c>
      <c r="E559" s="33">
        <f>SUM(E560:E561)</f>
        <v>9620000</v>
      </c>
      <c r="F559" s="33">
        <f>FEB!I559</f>
        <v>0</v>
      </c>
      <c r="G559" s="33">
        <f t="shared" ref="G559:H559" si="269">SUM(G560:G561)</f>
        <v>2080000</v>
      </c>
      <c r="H559" s="33">
        <f t="shared" si="269"/>
        <v>0</v>
      </c>
      <c r="I559" s="59">
        <f t="shared" si="247"/>
        <v>2080000</v>
      </c>
      <c r="J559" s="54">
        <f t="shared" si="248"/>
        <v>7540000</v>
      </c>
      <c r="K559" s="55">
        <f t="shared" si="249"/>
        <v>0.21621621621621623</v>
      </c>
    </row>
    <row r="560" spans="1:12" x14ac:dyDescent="0.25">
      <c r="A560" s="31"/>
      <c r="B560" s="32" t="s">
        <v>281</v>
      </c>
      <c r="C560" s="33">
        <v>3515000</v>
      </c>
      <c r="D560" s="33">
        <v>3515000</v>
      </c>
      <c r="E560" s="33">
        <v>3515000</v>
      </c>
      <c r="F560" s="1">
        <f>FEB!I560</f>
        <v>0</v>
      </c>
      <c r="G560" s="33">
        <f>2*380000</f>
        <v>760000</v>
      </c>
      <c r="H560" s="33">
        <v>0</v>
      </c>
      <c r="I560" s="59">
        <f t="shared" si="247"/>
        <v>760000</v>
      </c>
      <c r="J560" s="54">
        <f t="shared" si="248"/>
        <v>2755000</v>
      </c>
      <c r="K560" s="55">
        <f t="shared" si="249"/>
        <v>0.21621621621621623</v>
      </c>
    </row>
    <row r="561" spans="1:11" x14ac:dyDescent="0.25">
      <c r="A561" s="31"/>
      <c r="B561" s="32" t="s">
        <v>405</v>
      </c>
      <c r="C561" s="33">
        <v>6105000</v>
      </c>
      <c r="D561" s="33">
        <v>6105000</v>
      </c>
      <c r="E561" s="33">
        <v>6105000</v>
      </c>
      <c r="F561" s="1">
        <f>FEB!I561</f>
        <v>0</v>
      </c>
      <c r="G561" s="33">
        <f>2*660000</f>
        <v>1320000</v>
      </c>
      <c r="H561" s="33">
        <v>0</v>
      </c>
      <c r="I561" s="59">
        <f t="shared" si="247"/>
        <v>1320000</v>
      </c>
      <c r="J561" s="54">
        <f t="shared" si="248"/>
        <v>4785000</v>
      </c>
      <c r="K561" s="55">
        <f t="shared" si="249"/>
        <v>0.21621621621621623</v>
      </c>
    </row>
    <row r="562" spans="1:11" x14ac:dyDescent="0.25">
      <c r="A562" s="31" t="s">
        <v>11</v>
      </c>
      <c r="B562" s="32" t="s">
        <v>252</v>
      </c>
      <c r="C562" s="33">
        <f>C563+C565+C567</f>
        <v>39960000</v>
      </c>
      <c r="D562" s="33">
        <f>D563+D565+D567</f>
        <v>39960000</v>
      </c>
      <c r="E562" s="33">
        <f>E563+E565+E567</f>
        <v>39960000</v>
      </c>
      <c r="F562" s="33">
        <f>FEB!I562</f>
        <v>0</v>
      </c>
      <c r="G562" s="33">
        <f t="shared" ref="G562:H562" si="270">G563+G565+G567</f>
        <v>8640000</v>
      </c>
      <c r="H562" s="33">
        <f t="shared" si="270"/>
        <v>0</v>
      </c>
      <c r="I562" s="59">
        <f t="shared" si="247"/>
        <v>8640000</v>
      </c>
      <c r="J562" s="54">
        <f t="shared" si="248"/>
        <v>31320000</v>
      </c>
      <c r="K562" s="55">
        <f t="shared" si="249"/>
        <v>0.21621621621621623</v>
      </c>
    </row>
    <row r="563" spans="1:11" x14ac:dyDescent="0.25">
      <c r="A563" s="31">
        <v>521211</v>
      </c>
      <c r="B563" s="32" t="s">
        <v>1</v>
      </c>
      <c r="C563" s="33">
        <f>C564</f>
        <v>12210000</v>
      </c>
      <c r="D563" s="33">
        <f>D564</f>
        <v>12210000</v>
      </c>
      <c r="E563" s="33">
        <f>E564</f>
        <v>12210000</v>
      </c>
      <c r="F563" s="33">
        <f>FEB!I563</f>
        <v>0</v>
      </c>
      <c r="G563" s="33">
        <f t="shared" ref="G563:H563" si="271">G564</f>
        <v>2640000</v>
      </c>
      <c r="H563" s="33">
        <f t="shared" si="271"/>
        <v>0</v>
      </c>
      <c r="I563" s="59">
        <f t="shared" si="247"/>
        <v>2640000</v>
      </c>
      <c r="J563" s="54">
        <f t="shared" si="248"/>
        <v>9570000</v>
      </c>
      <c r="K563" s="55">
        <f t="shared" si="249"/>
        <v>0.21621621621621623</v>
      </c>
    </row>
    <row r="564" spans="1:11" x14ac:dyDescent="0.25">
      <c r="A564" s="31"/>
      <c r="B564" s="32" t="s">
        <v>350</v>
      </c>
      <c r="C564" s="33">
        <v>12210000</v>
      </c>
      <c r="D564" s="33">
        <v>12210000</v>
      </c>
      <c r="E564" s="33">
        <v>12210000</v>
      </c>
      <c r="F564" s="1">
        <f>FEB!I564</f>
        <v>0</v>
      </c>
      <c r="G564" s="33">
        <f>2*1320000</f>
        <v>2640000</v>
      </c>
      <c r="H564" s="33">
        <v>0</v>
      </c>
      <c r="I564" s="59">
        <f t="shared" si="247"/>
        <v>2640000</v>
      </c>
      <c r="J564" s="54">
        <f t="shared" si="248"/>
        <v>9570000</v>
      </c>
      <c r="K564" s="55">
        <f t="shared" si="249"/>
        <v>0.21621621621621623</v>
      </c>
    </row>
    <row r="565" spans="1:11" x14ac:dyDescent="0.25">
      <c r="A565" s="31">
        <v>522151</v>
      </c>
      <c r="B565" s="32" t="s">
        <v>34</v>
      </c>
      <c r="C565" s="33">
        <f>C566</f>
        <v>7400000</v>
      </c>
      <c r="D565" s="33">
        <f>D566</f>
        <v>7400000</v>
      </c>
      <c r="E565" s="33">
        <f>E566</f>
        <v>7400000</v>
      </c>
      <c r="F565" s="33">
        <f>FEB!I565</f>
        <v>0</v>
      </c>
      <c r="G565" s="33">
        <f t="shared" ref="G565:H565" si="272">G566</f>
        <v>1600000</v>
      </c>
      <c r="H565" s="33">
        <f t="shared" si="272"/>
        <v>0</v>
      </c>
      <c r="I565" s="59">
        <f t="shared" si="247"/>
        <v>1600000</v>
      </c>
      <c r="J565" s="54">
        <f t="shared" si="248"/>
        <v>5800000</v>
      </c>
      <c r="K565" s="55">
        <f t="shared" si="249"/>
        <v>0.21621621621621623</v>
      </c>
    </row>
    <row r="566" spans="1:11" x14ac:dyDescent="0.25">
      <c r="A566" s="31"/>
      <c r="B566" s="32" t="s">
        <v>351</v>
      </c>
      <c r="C566" s="33">
        <v>7400000</v>
      </c>
      <c r="D566" s="33">
        <v>7400000</v>
      </c>
      <c r="E566" s="33">
        <v>7400000</v>
      </c>
      <c r="F566" s="1">
        <f>FEB!I566</f>
        <v>0</v>
      </c>
      <c r="G566" s="33">
        <f>2*800000</f>
        <v>1600000</v>
      </c>
      <c r="H566" s="33">
        <v>0</v>
      </c>
      <c r="I566" s="59">
        <f t="shared" si="247"/>
        <v>1600000</v>
      </c>
      <c r="J566" s="54">
        <f t="shared" si="248"/>
        <v>5800000</v>
      </c>
      <c r="K566" s="55">
        <f t="shared" si="249"/>
        <v>0.21621621621621623</v>
      </c>
    </row>
    <row r="567" spans="1:11" x14ac:dyDescent="0.25">
      <c r="A567" s="31">
        <v>524113</v>
      </c>
      <c r="B567" s="32" t="s">
        <v>38</v>
      </c>
      <c r="C567" s="33">
        <f>C568</f>
        <v>20350000</v>
      </c>
      <c r="D567" s="33">
        <f>D568</f>
        <v>20350000</v>
      </c>
      <c r="E567" s="33">
        <f>E568</f>
        <v>20350000</v>
      </c>
      <c r="F567" s="33">
        <f>FEB!I567</f>
        <v>0</v>
      </c>
      <c r="G567" s="33">
        <f t="shared" ref="G567:H567" si="273">G568</f>
        <v>4400000</v>
      </c>
      <c r="H567" s="33">
        <f t="shared" si="273"/>
        <v>0</v>
      </c>
      <c r="I567" s="59">
        <f t="shared" si="247"/>
        <v>4400000</v>
      </c>
      <c r="J567" s="54">
        <f t="shared" si="248"/>
        <v>15950000</v>
      </c>
      <c r="K567" s="55">
        <f t="shared" si="249"/>
        <v>0.21621621621621623</v>
      </c>
    </row>
    <row r="568" spans="1:11" x14ac:dyDescent="0.25">
      <c r="A568" s="31"/>
      <c r="B568" s="32" t="s">
        <v>352</v>
      </c>
      <c r="C568" s="33">
        <v>20350000</v>
      </c>
      <c r="D568" s="33">
        <v>20350000</v>
      </c>
      <c r="E568" s="33">
        <v>20350000</v>
      </c>
      <c r="F568" s="1">
        <f>FEB!I568</f>
        <v>0</v>
      </c>
      <c r="G568" s="33">
        <f>2*2200000</f>
        <v>4400000</v>
      </c>
      <c r="H568" s="33">
        <v>0</v>
      </c>
      <c r="I568" s="59">
        <f t="shared" si="247"/>
        <v>4400000</v>
      </c>
      <c r="J568" s="54">
        <f t="shared" si="248"/>
        <v>15950000</v>
      </c>
      <c r="K568" s="55">
        <f t="shared" si="249"/>
        <v>0.21621621621621623</v>
      </c>
    </row>
    <row r="569" spans="1:11" x14ac:dyDescent="0.25">
      <c r="A569" s="31" t="s">
        <v>10</v>
      </c>
      <c r="B569" s="32" t="s">
        <v>253</v>
      </c>
      <c r="C569" s="33">
        <f t="shared" ref="C569:H570" si="274">C570</f>
        <v>2719000</v>
      </c>
      <c r="D569" s="33">
        <f t="shared" si="274"/>
        <v>2719000</v>
      </c>
      <c r="E569" s="33">
        <f t="shared" si="274"/>
        <v>2719000</v>
      </c>
      <c r="F569" s="33">
        <f>FEB!I569</f>
        <v>0</v>
      </c>
      <c r="G569" s="33">
        <f t="shared" si="274"/>
        <v>560000</v>
      </c>
      <c r="H569" s="33">
        <f t="shared" si="274"/>
        <v>0</v>
      </c>
      <c r="I569" s="59">
        <f t="shared" si="247"/>
        <v>560000</v>
      </c>
      <c r="J569" s="54">
        <f t="shared" si="248"/>
        <v>2159000</v>
      </c>
      <c r="K569" s="55">
        <f t="shared" si="249"/>
        <v>0.20595807282089004</v>
      </c>
    </row>
    <row r="570" spans="1:11" x14ac:dyDescent="0.25">
      <c r="A570" s="31">
        <v>521211</v>
      </c>
      <c r="B570" s="32" t="s">
        <v>1</v>
      </c>
      <c r="C570" s="33">
        <f t="shared" si="274"/>
        <v>2719000</v>
      </c>
      <c r="D570" s="33">
        <f t="shared" si="274"/>
        <v>2719000</v>
      </c>
      <c r="E570" s="33">
        <f t="shared" si="274"/>
        <v>2719000</v>
      </c>
      <c r="F570" s="33">
        <f>FEB!I570</f>
        <v>0</v>
      </c>
      <c r="G570" s="33">
        <f t="shared" si="274"/>
        <v>560000</v>
      </c>
      <c r="H570" s="33">
        <f t="shared" si="274"/>
        <v>0</v>
      </c>
      <c r="I570" s="59">
        <f t="shared" si="247"/>
        <v>560000</v>
      </c>
      <c r="J570" s="54">
        <f t="shared" si="248"/>
        <v>2159000</v>
      </c>
      <c r="K570" s="55">
        <f t="shared" si="249"/>
        <v>0.20595807282089004</v>
      </c>
    </row>
    <row r="571" spans="1:11" x14ac:dyDescent="0.25">
      <c r="A571" s="31"/>
      <c r="B571" s="32" t="s">
        <v>336</v>
      </c>
      <c r="C571" s="33">
        <v>2719000</v>
      </c>
      <c r="D571" s="33">
        <v>2719000</v>
      </c>
      <c r="E571" s="33">
        <v>2719000</v>
      </c>
      <c r="F571" s="1">
        <f>FEB!I571</f>
        <v>0</v>
      </c>
      <c r="G571" s="33">
        <f>2*280000</f>
        <v>560000</v>
      </c>
      <c r="H571" s="33">
        <v>0</v>
      </c>
      <c r="I571" s="59">
        <f t="shared" si="247"/>
        <v>560000</v>
      </c>
      <c r="J571" s="54">
        <f t="shared" si="248"/>
        <v>2159000</v>
      </c>
      <c r="K571" s="55">
        <f t="shared" si="249"/>
        <v>0.20595807282089004</v>
      </c>
    </row>
    <row r="572" spans="1:11" x14ac:dyDescent="0.25">
      <c r="A572" s="31" t="s">
        <v>254</v>
      </c>
      <c r="B572" s="32" t="s">
        <v>255</v>
      </c>
      <c r="C572" s="33">
        <f>C573</f>
        <v>45555000</v>
      </c>
      <c r="D572" s="33">
        <f>D573</f>
        <v>45555000</v>
      </c>
      <c r="E572" s="33">
        <f>E573</f>
        <v>45555000</v>
      </c>
      <c r="F572" s="33">
        <f>FEB!I572</f>
        <v>0</v>
      </c>
      <c r="G572" s="33">
        <f t="shared" ref="G572:H572" si="275">G573</f>
        <v>8832000</v>
      </c>
      <c r="H572" s="33">
        <f t="shared" si="275"/>
        <v>0</v>
      </c>
      <c r="I572" s="59">
        <f t="shared" si="247"/>
        <v>8832000</v>
      </c>
      <c r="J572" s="54">
        <f t="shared" si="248"/>
        <v>36723000</v>
      </c>
      <c r="K572" s="55">
        <f t="shared" si="249"/>
        <v>0.19387553506750083</v>
      </c>
    </row>
    <row r="573" spans="1:11" x14ac:dyDescent="0.25">
      <c r="A573" s="31" t="s">
        <v>216</v>
      </c>
      <c r="B573" s="32" t="s">
        <v>255</v>
      </c>
      <c r="C573" s="33">
        <f>C574+C578+C583</f>
        <v>45555000</v>
      </c>
      <c r="D573" s="33">
        <f>D574+D578+D583</f>
        <v>45555000</v>
      </c>
      <c r="E573" s="33">
        <f>E574+E578+E583</f>
        <v>45555000</v>
      </c>
      <c r="F573" s="33">
        <f>FEB!I573</f>
        <v>0</v>
      </c>
      <c r="G573" s="33">
        <f t="shared" ref="G573:H573" si="276">G574+G578+G583</f>
        <v>8832000</v>
      </c>
      <c r="H573" s="33">
        <f t="shared" si="276"/>
        <v>0</v>
      </c>
      <c r="I573" s="59">
        <f t="shared" si="247"/>
        <v>8832000</v>
      </c>
      <c r="J573" s="54">
        <f t="shared" si="248"/>
        <v>36723000</v>
      </c>
      <c r="K573" s="55">
        <f t="shared" si="249"/>
        <v>0.19387553506750083</v>
      </c>
    </row>
    <row r="574" spans="1:11" x14ac:dyDescent="0.25">
      <c r="A574" s="31" t="s">
        <v>0</v>
      </c>
      <c r="B574" s="32" t="s">
        <v>256</v>
      </c>
      <c r="C574" s="33">
        <f>C575</f>
        <v>6678000</v>
      </c>
      <c r="D574" s="33">
        <f>D575</f>
        <v>6678000</v>
      </c>
      <c r="E574" s="33">
        <f>E575</f>
        <v>6678000</v>
      </c>
      <c r="F574" s="33">
        <f>FEB!I574</f>
        <v>0</v>
      </c>
      <c r="G574" s="33">
        <f t="shared" ref="G574:H574" si="277">G575</f>
        <v>1272000</v>
      </c>
      <c r="H574" s="33">
        <f t="shared" si="277"/>
        <v>0</v>
      </c>
      <c r="I574" s="59">
        <f t="shared" si="247"/>
        <v>1272000</v>
      </c>
      <c r="J574" s="54">
        <f t="shared" si="248"/>
        <v>5406000</v>
      </c>
      <c r="K574" s="55">
        <f t="shared" si="249"/>
        <v>0.19047619047619047</v>
      </c>
    </row>
    <row r="575" spans="1:11" x14ac:dyDescent="0.25">
      <c r="A575" s="31">
        <v>521211</v>
      </c>
      <c r="B575" s="32" t="s">
        <v>1</v>
      </c>
      <c r="C575" s="33">
        <f>SUM(C576:C577)</f>
        <v>6678000</v>
      </c>
      <c r="D575" s="33">
        <f>SUM(D576:D577)</f>
        <v>6678000</v>
      </c>
      <c r="E575" s="33">
        <f>SUM(E576:E577)</f>
        <v>6678000</v>
      </c>
      <c r="F575" s="33">
        <f>FEB!I575</f>
        <v>0</v>
      </c>
      <c r="G575" s="33">
        <f t="shared" ref="G575:H575" si="278">SUM(G576:G577)</f>
        <v>1272000</v>
      </c>
      <c r="H575" s="33">
        <f t="shared" si="278"/>
        <v>0</v>
      </c>
      <c r="I575" s="59">
        <f t="shared" si="247"/>
        <v>1272000</v>
      </c>
      <c r="J575" s="54">
        <f t="shared" si="248"/>
        <v>5406000</v>
      </c>
      <c r="K575" s="55">
        <f t="shared" si="249"/>
        <v>0.19047619047619047</v>
      </c>
    </row>
    <row r="576" spans="1:11" x14ac:dyDescent="0.25">
      <c r="A576" s="31"/>
      <c r="B576" s="32" t="s">
        <v>281</v>
      </c>
      <c r="C576" s="33">
        <v>2898000</v>
      </c>
      <c r="D576" s="33">
        <v>2898000</v>
      </c>
      <c r="E576" s="33">
        <v>2898000</v>
      </c>
      <c r="F576" s="1">
        <f>FEB!I576</f>
        <v>0</v>
      </c>
      <c r="G576" s="33">
        <f>2*276000</f>
        <v>552000</v>
      </c>
      <c r="H576" s="33">
        <v>0</v>
      </c>
      <c r="I576" s="59">
        <f t="shared" si="247"/>
        <v>552000</v>
      </c>
      <c r="J576" s="54">
        <f t="shared" si="248"/>
        <v>2346000</v>
      </c>
      <c r="K576" s="55">
        <f t="shared" si="249"/>
        <v>0.19047619047619047</v>
      </c>
    </row>
    <row r="577" spans="1:11" x14ac:dyDescent="0.25">
      <c r="A577" s="31"/>
      <c r="B577" s="32" t="s">
        <v>406</v>
      </c>
      <c r="C577" s="33">
        <v>3780000</v>
      </c>
      <c r="D577" s="33">
        <v>3780000</v>
      </c>
      <c r="E577" s="33">
        <v>3780000</v>
      </c>
      <c r="F577" s="1">
        <f>FEB!I577</f>
        <v>0</v>
      </c>
      <c r="G577" s="33">
        <f>2*360000</f>
        <v>720000</v>
      </c>
      <c r="H577" s="33">
        <v>0</v>
      </c>
      <c r="I577" s="59">
        <f t="shared" si="247"/>
        <v>720000</v>
      </c>
      <c r="J577" s="54">
        <f t="shared" si="248"/>
        <v>3060000</v>
      </c>
      <c r="K577" s="55">
        <f t="shared" si="249"/>
        <v>0.19047619047619047</v>
      </c>
    </row>
    <row r="578" spans="1:11" x14ac:dyDescent="0.25">
      <c r="A578" s="31" t="s">
        <v>11</v>
      </c>
      <c r="B578" s="32" t="s">
        <v>257</v>
      </c>
      <c r="C578" s="33">
        <f>C579+C581</f>
        <v>38640000</v>
      </c>
      <c r="D578" s="33">
        <f>D579+D581</f>
        <v>38640000</v>
      </c>
      <c r="E578" s="33">
        <f>E579+E581</f>
        <v>38640000</v>
      </c>
      <c r="F578" s="33">
        <f>FEB!I578</f>
        <v>0</v>
      </c>
      <c r="G578" s="33">
        <f t="shared" ref="G578:H578" si="279">G579+G581</f>
        <v>7360000</v>
      </c>
      <c r="H578" s="33">
        <f t="shared" si="279"/>
        <v>0</v>
      </c>
      <c r="I578" s="59">
        <f t="shared" si="247"/>
        <v>7360000</v>
      </c>
      <c r="J578" s="54">
        <f t="shared" si="248"/>
        <v>31280000</v>
      </c>
      <c r="K578" s="55">
        <f t="shared" si="249"/>
        <v>0.19047619047619047</v>
      </c>
    </row>
    <row r="579" spans="1:11" x14ac:dyDescent="0.25">
      <c r="A579" s="31">
        <v>521211</v>
      </c>
      <c r="B579" s="32" t="s">
        <v>1</v>
      </c>
      <c r="C579" s="33">
        <f>C580</f>
        <v>5040000</v>
      </c>
      <c r="D579" s="33">
        <f>D580</f>
        <v>5040000</v>
      </c>
      <c r="E579" s="33">
        <f>E580</f>
        <v>5040000</v>
      </c>
      <c r="F579" s="33">
        <f>FEB!I579</f>
        <v>0</v>
      </c>
      <c r="G579" s="33">
        <f t="shared" ref="G579:H579" si="280">G580</f>
        <v>960000</v>
      </c>
      <c r="H579" s="33">
        <f t="shared" si="280"/>
        <v>0</v>
      </c>
      <c r="I579" s="59">
        <f t="shared" si="247"/>
        <v>960000</v>
      </c>
      <c r="J579" s="54">
        <f t="shared" si="248"/>
        <v>4080000</v>
      </c>
      <c r="K579" s="55">
        <f t="shared" si="249"/>
        <v>0.19047619047619047</v>
      </c>
    </row>
    <row r="580" spans="1:11" x14ac:dyDescent="0.25">
      <c r="A580" s="31"/>
      <c r="B580" s="32" t="s">
        <v>353</v>
      </c>
      <c r="C580" s="33">
        <v>5040000</v>
      </c>
      <c r="D580" s="33">
        <v>5040000</v>
      </c>
      <c r="E580" s="33">
        <v>5040000</v>
      </c>
      <c r="F580" s="1">
        <f>FEB!I580</f>
        <v>0</v>
      </c>
      <c r="G580" s="33">
        <f>2*480000</f>
        <v>960000</v>
      </c>
      <c r="H580" s="33">
        <v>0</v>
      </c>
      <c r="I580" s="59">
        <f t="shared" si="247"/>
        <v>960000</v>
      </c>
      <c r="J580" s="54">
        <f t="shared" si="248"/>
        <v>4080000</v>
      </c>
      <c r="K580" s="55">
        <f t="shared" si="249"/>
        <v>0.19047619047619047</v>
      </c>
    </row>
    <row r="581" spans="1:11" x14ac:dyDescent="0.25">
      <c r="A581" s="31">
        <v>522151</v>
      </c>
      <c r="B581" s="32" t="s">
        <v>34</v>
      </c>
      <c r="C581" s="33">
        <f>C582</f>
        <v>33600000</v>
      </c>
      <c r="D581" s="33">
        <f>D582</f>
        <v>33600000</v>
      </c>
      <c r="E581" s="33">
        <f>E582</f>
        <v>33600000</v>
      </c>
      <c r="F581" s="33">
        <f>FEB!I581</f>
        <v>0</v>
      </c>
      <c r="G581" s="33">
        <f t="shared" ref="G581:H581" si="281">G582</f>
        <v>6400000</v>
      </c>
      <c r="H581" s="33">
        <f t="shared" si="281"/>
        <v>0</v>
      </c>
      <c r="I581" s="59">
        <f t="shared" si="247"/>
        <v>6400000</v>
      </c>
      <c r="J581" s="54">
        <f t="shared" si="248"/>
        <v>27200000</v>
      </c>
      <c r="K581" s="55">
        <f t="shared" si="249"/>
        <v>0.19047619047619047</v>
      </c>
    </row>
    <row r="582" spans="1:11" x14ac:dyDescent="0.25">
      <c r="A582" s="31"/>
      <c r="B582" s="32" t="s">
        <v>354</v>
      </c>
      <c r="C582" s="33">
        <v>33600000</v>
      </c>
      <c r="D582" s="33">
        <v>33600000</v>
      </c>
      <c r="E582" s="33">
        <v>33600000</v>
      </c>
      <c r="F582" s="1">
        <f>FEB!I582</f>
        <v>0</v>
      </c>
      <c r="G582" s="33">
        <f>2*3200000</f>
        <v>6400000</v>
      </c>
      <c r="H582" s="33">
        <v>0</v>
      </c>
      <c r="I582" s="59">
        <f t="shared" si="247"/>
        <v>6400000</v>
      </c>
      <c r="J582" s="54">
        <f t="shared" si="248"/>
        <v>27200000</v>
      </c>
      <c r="K582" s="55">
        <f t="shared" si="249"/>
        <v>0.19047619047619047</v>
      </c>
    </row>
    <row r="583" spans="1:11" x14ac:dyDescent="0.25">
      <c r="A583" s="31" t="s">
        <v>10</v>
      </c>
      <c r="B583" s="32" t="s">
        <v>258</v>
      </c>
      <c r="C583" s="33">
        <f t="shared" ref="C583:H584" si="282">C584</f>
        <v>237000</v>
      </c>
      <c r="D583" s="33">
        <f t="shared" si="282"/>
        <v>237000</v>
      </c>
      <c r="E583" s="33">
        <f t="shared" si="282"/>
        <v>237000</v>
      </c>
      <c r="F583" s="33">
        <f>FEB!I583</f>
        <v>0</v>
      </c>
      <c r="G583" s="33">
        <f t="shared" si="282"/>
        <v>200000</v>
      </c>
      <c r="H583" s="33">
        <f t="shared" si="282"/>
        <v>0</v>
      </c>
      <c r="I583" s="59">
        <f t="shared" si="247"/>
        <v>200000</v>
      </c>
      <c r="J583" s="54">
        <f t="shared" si="248"/>
        <v>37000</v>
      </c>
      <c r="K583" s="55">
        <f t="shared" si="249"/>
        <v>0.84388185654008441</v>
      </c>
    </row>
    <row r="584" spans="1:11" x14ac:dyDescent="0.25">
      <c r="A584" s="31">
        <v>521211</v>
      </c>
      <c r="B584" s="32" t="s">
        <v>1</v>
      </c>
      <c r="C584" s="33">
        <f t="shared" si="282"/>
        <v>237000</v>
      </c>
      <c r="D584" s="33">
        <f t="shared" si="282"/>
        <v>237000</v>
      </c>
      <c r="E584" s="33">
        <f t="shared" si="282"/>
        <v>237000</v>
      </c>
      <c r="F584" s="33">
        <f>FEB!I584</f>
        <v>0</v>
      </c>
      <c r="G584" s="33">
        <f t="shared" si="282"/>
        <v>200000</v>
      </c>
      <c r="H584" s="33">
        <f t="shared" si="282"/>
        <v>0</v>
      </c>
      <c r="I584" s="59">
        <f t="shared" ref="I584:I647" si="283">SUM(F584:H584)</f>
        <v>200000</v>
      </c>
      <c r="J584" s="54">
        <f t="shared" ref="J584:J647" si="284">C584-I584</f>
        <v>37000</v>
      </c>
      <c r="K584" s="55">
        <f t="shared" ref="K584:K647" si="285">I584/C584</f>
        <v>0.84388185654008441</v>
      </c>
    </row>
    <row r="585" spans="1:11" x14ac:dyDescent="0.25">
      <c r="A585" s="31"/>
      <c r="B585" s="32" t="s">
        <v>336</v>
      </c>
      <c r="C585" s="33">
        <v>237000</v>
      </c>
      <c r="D585" s="33">
        <v>237000</v>
      </c>
      <c r="E585" s="33">
        <v>237000</v>
      </c>
      <c r="F585" s="1">
        <f>FEB!I585</f>
        <v>0</v>
      </c>
      <c r="G585" s="33">
        <f>2*100000</f>
        <v>200000</v>
      </c>
      <c r="H585" s="33">
        <v>0</v>
      </c>
      <c r="I585" s="59">
        <f t="shared" si="283"/>
        <v>200000</v>
      </c>
      <c r="J585" s="54">
        <f t="shared" si="284"/>
        <v>37000</v>
      </c>
      <c r="K585" s="55">
        <f t="shared" si="285"/>
        <v>0.84388185654008441</v>
      </c>
    </row>
    <row r="586" spans="1:11" x14ac:dyDescent="0.25">
      <c r="A586" s="31" t="s">
        <v>259</v>
      </c>
      <c r="B586" s="32" t="s">
        <v>260</v>
      </c>
      <c r="C586" s="33">
        <f t="shared" ref="C586:H588" si="286">C587</f>
        <v>5370828000</v>
      </c>
      <c r="D586" s="33">
        <f t="shared" si="286"/>
        <v>5370828000</v>
      </c>
      <c r="E586" s="33">
        <f t="shared" si="286"/>
        <v>5370828000</v>
      </c>
      <c r="F586" s="33">
        <f>FEB!I586</f>
        <v>602907511</v>
      </c>
      <c r="G586" s="33">
        <f t="shared" si="286"/>
        <v>212516415</v>
      </c>
      <c r="H586" s="33">
        <f t="shared" si="286"/>
        <v>308695191</v>
      </c>
      <c r="I586" s="59">
        <f t="shared" si="283"/>
        <v>1124119117</v>
      </c>
      <c r="J586" s="54">
        <f t="shared" si="284"/>
        <v>4246708883</v>
      </c>
      <c r="K586" s="55">
        <f t="shared" si="285"/>
        <v>0.20930089680771755</v>
      </c>
    </row>
    <row r="587" spans="1:11" x14ac:dyDescent="0.25">
      <c r="A587" s="31">
        <v>5136</v>
      </c>
      <c r="B587" s="32" t="s">
        <v>169</v>
      </c>
      <c r="C587" s="33">
        <f t="shared" si="286"/>
        <v>5370828000</v>
      </c>
      <c r="D587" s="33">
        <f t="shared" si="286"/>
        <v>5370828000</v>
      </c>
      <c r="E587" s="33">
        <f t="shared" si="286"/>
        <v>5370828000</v>
      </c>
      <c r="F587" s="33">
        <f>FEB!I587</f>
        <v>602907511</v>
      </c>
      <c r="G587" s="33">
        <f t="shared" si="286"/>
        <v>212516415</v>
      </c>
      <c r="H587" s="33">
        <f t="shared" si="286"/>
        <v>308695191</v>
      </c>
      <c r="I587" s="59">
        <f t="shared" si="283"/>
        <v>1124119117</v>
      </c>
      <c r="J587" s="54">
        <f t="shared" si="284"/>
        <v>4246708883</v>
      </c>
      <c r="K587" s="55">
        <f t="shared" si="285"/>
        <v>0.20930089680771755</v>
      </c>
    </row>
    <row r="588" spans="1:11" x14ac:dyDescent="0.25">
      <c r="A588" s="31" t="s">
        <v>261</v>
      </c>
      <c r="B588" s="32" t="s">
        <v>262</v>
      </c>
      <c r="C588" s="33">
        <f t="shared" si="286"/>
        <v>5370828000</v>
      </c>
      <c r="D588" s="33">
        <f t="shared" si="286"/>
        <v>5370828000</v>
      </c>
      <c r="E588" s="33">
        <f t="shared" si="286"/>
        <v>5370828000</v>
      </c>
      <c r="F588" s="33">
        <f>FEB!I588</f>
        <v>602907511</v>
      </c>
      <c r="G588" s="33">
        <f t="shared" si="286"/>
        <v>212516415</v>
      </c>
      <c r="H588" s="33">
        <f t="shared" si="286"/>
        <v>308695191</v>
      </c>
      <c r="I588" s="59">
        <f t="shared" si="283"/>
        <v>1124119117</v>
      </c>
      <c r="J588" s="54">
        <f t="shared" si="284"/>
        <v>4246708883</v>
      </c>
      <c r="K588" s="55">
        <f t="shared" si="285"/>
        <v>0.20930089680771755</v>
      </c>
    </row>
    <row r="589" spans="1:11" x14ac:dyDescent="0.25">
      <c r="A589" s="31" t="s">
        <v>263</v>
      </c>
      <c r="B589" s="32" t="s">
        <v>264</v>
      </c>
      <c r="C589" s="33">
        <f>C590+C653</f>
        <v>5370828000</v>
      </c>
      <c r="D589" s="33">
        <f>D590+D653</f>
        <v>5370828000</v>
      </c>
      <c r="E589" s="33">
        <f>E590+E653</f>
        <v>5370828000</v>
      </c>
      <c r="F589" s="33">
        <f>FEB!I589</f>
        <v>602907511</v>
      </c>
      <c r="G589" s="33">
        <f t="shared" ref="G589:H589" si="287">G590+G653</f>
        <v>212516415</v>
      </c>
      <c r="H589" s="33">
        <f t="shared" si="287"/>
        <v>308695191</v>
      </c>
      <c r="I589" s="59">
        <f t="shared" si="283"/>
        <v>1124119117</v>
      </c>
      <c r="J589" s="54">
        <f t="shared" si="284"/>
        <v>4246708883</v>
      </c>
      <c r="K589" s="55">
        <f t="shared" si="285"/>
        <v>0.20930089680771755</v>
      </c>
    </row>
    <row r="590" spans="1:11" x14ac:dyDescent="0.25">
      <c r="A590" s="31" t="s">
        <v>265</v>
      </c>
      <c r="B590" s="32" t="s">
        <v>123</v>
      </c>
      <c r="C590" s="33">
        <f>C591+C628+C648</f>
        <v>3974864000</v>
      </c>
      <c r="D590" s="33">
        <f>D591+D628+D648</f>
        <v>3974864000</v>
      </c>
      <c r="E590" s="33">
        <f>E591+E628+E648</f>
        <v>3974864000</v>
      </c>
      <c r="F590" s="33">
        <f>FEB!I590</f>
        <v>442281806</v>
      </c>
      <c r="G590" s="33">
        <f t="shared" ref="G590:H590" si="288">G591+G628+G648</f>
        <v>0</v>
      </c>
      <c r="H590" s="33">
        <f t="shared" si="288"/>
        <v>294695191</v>
      </c>
      <c r="I590" s="59">
        <f t="shared" si="283"/>
        <v>736976997</v>
      </c>
      <c r="J590" s="54">
        <f t="shared" si="284"/>
        <v>3237887003</v>
      </c>
      <c r="K590" s="55">
        <f t="shared" si="285"/>
        <v>0.18540936167878952</v>
      </c>
    </row>
    <row r="591" spans="1:11" x14ac:dyDescent="0.25">
      <c r="A591" s="31" t="s">
        <v>0</v>
      </c>
      <c r="B591" s="32" t="s">
        <v>266</v>
      </c>
      <c r="C591" s="33">
        <f>C592+C596+C600+C604+C608+C612+C616+C620+C622+C624</f>
        <v>670557000</v>
      </c>
      <c r="D591" s="33">
        <f>D592+D596+D600+D604+D608+D612+D616+D620+D622+D624</f>
        <v>670557000</v>
      </c>
      <c r="E591" s="33">
        <f>E592+E596+E600+E604+E608+E612+E616+E620+E622+E624</f>
        <v>670557000</v>
      </c>
      <c r="F591" s="33">
        <f>FEB!I591</f>
        <v>75389600</v>
      </c>
      <c r="G591" s="33">
        <f t="shared" ref="G591:H591" si="289">G592+G596+G600+G604+G608+G612+G616+G620+G622+G624</f>
        <v>0</v>
      </c>
      <c r="H591" s="33">
        <f t="shared" si="289"/>
        <v>46708364</v>
      </c>
      <c r="I591" s="59">
        <f t="shared" si="283"/>
        <v>122097964</v>
      </c>
      <c r="J591" s="54">
        <f t="shared" si="284"/>
        <v>548459036</v>
      </c>
      <c r="K591" s="55">
        <f t="shared" si="285"/>
        <v>0.18208439252740632</v>
      </c>
    </row>
    <row r="592" spans="1:11" x14ac:dyDescent="0.25">
      <c r="A592" s="31">
        <v>511111</v>
      </c>
      <c r="B592" s="32" t="s">
        <v>124</v>
      </c>
      <c r="C592" s="33">
        <f>SUM(C593:C595)</f>
        <v>441762000</v>
      </c>
      <c r="D592" s="33">
        <f>SUM(D593:D595)</f>
        <v>441762000</v>
      </c>
      <c r="E592" s="33">
        <f>SUM(E593:E595)</f>
        <v>441762000</v>
      </c>
      <c r="F592" s="33">
        <f>FEB!I592</f>
        <v>54195200</v>
      </c>
      <c r="G592" s="33">
        <f t="shared" ref="G592:H592" si="290">SUM(G593:G595)</f>
        <v>0</v>
      </c>
      <c r="H592" s="33">
        <f t="shared" si="290"/>
        <v>31514300</v>
      </c>
      <c r="I592" s="59">
        <f t="shared" si="283"/>
        <v>85709500</v>
      </c>
      <c r="J592" s="54">
        <f t="shared" si="284"/>
        <v>356052500</v>
      </c>
      <c r="K592" s="55">
        <f t="shared" si="285"/>
        <v>0.19401736681742657</v>
      </c>
    </row>
    <row r="593" spans="1:12" x14ac:dyDescent="0.25">
      <c r="A593" s="31"/>
      <c r="B593" s="32" t="s">
        <v>355</v>
      </c>
      <c r="C593" s="33">
        <v>378652000</v>
      </c>
      <c r="D593" s="33">
        <v>378652000</v>
      </c>
      <c r="E593" s="33">
        <v>378652000</v>
      </c>
      <c r="F593" s="1">
        <f>FEB!I593</f>
        <v>54195200</v>
      </c>
      <c r="G593" s="33">
        <v>0</v>
      </c>
      <c r="H593" s="33">
        <f>4416700+27097600</f>
        <v>31514300</v>
      </c>
      <c r="I593" s="59">
        <f t="shared" si="283"/>
        <v>85709500</v>
      </c>
      <c r="J593" s="54">
        <f t="shared" si="284"/>
        <v>292942500</v>
      </c>
      <c r="K593" s="55">
        <f t="shared" si="285"/>
        <v>0.22635427780653475</v>
      </c>
    </row>
    <row r="594" spans="1:12" x14ac:dyDescent="0.25">
      <c r="A594" s="31"/>
      <c r="B594" s="32" t="s">
        <v>407</v>
      </c>
      <c r="C594" s="33">
        <v>31555000</v>
      </c>
      <c r="D594" s="33">
        <v>31555000</v>
      </c>
      <c r="E594" s="33">
        <v>31555000</v>
      </c>
      <c r="F594" s="1">
        <f>FEB!I594</f>
        <v>0</v>
      </c>
      <c r="G594" s="33">
        <v>0</v>
      </c>
      <c r="H594" s="33">
        <v>0</v>
      </c>
      <c r="I594" s="59">
        <f t="shared" si="283"/>
        <v>0</v>
      </c>
      <c r="J594" s="54">
        <f t="shared" si="284"/>
        <v>31555000</v>
      </c>
      <c r="K594" s="55">
        <f t="shared" si="285"/>
        <v>0</v>
      </c>
    </row>
    <row r="595" spans="1:12" x14ac:dyDescent="0.25">
      <c r="A595" s="31"/>
      <c r="B595" s="32" t="s">
        <v>439</v>
      </c>
      <c r="C595" s="33">
        <v>31555000</v>
      </c>
      <c r="D595" s="33">
        <v>31555000</v>
      </c>
      <c r="E595" s="33">
        <v>31555000</v>
      </c>
      <c r="F595" s="1">
        <f>FEB!I595</f>
        <v>0</v>
      </c>
      <c r="G595" s="33">
        <v>0</v>
      </c>
      <c r="H595" s="33">
        <v>0</v>
      </c>
      <c r="I595" s="59">
        <f t="shared" si="283"/>
        <v>0</v>
      </c>
      <c r="J595" s="54">
        <f t="shared" si="284"/>
        <v>31555000</v>
      </c>
      <c r="K595" s="55">
        <f t="shared" si="285"/>
        <v>0</v>
      </c>
    </row>
    <row r="596" spans="1:12" x14ac:dyDescent="0.25">
      <c r="A596" s="31">
        <v>511119</v>
      </c>
      <c r="B596" s="32" t="s">
        <v>125</v>
      </c>
      <c r="C596" s="33">
        <f>SUM(C597:C599)</f>
        <v>7000</v>
      </c>
      <c r="D596" s="33">
        <f>SUM(D597:D599)</f>
        <v>7000</v>
      </c>
      <c r="E596" s="33">
        <f>SUM(E597:E599)</f>
        <v>7000</v>
      </c>
      <c r="F596" s="33">
        <f>FEB!I596</f>
        <v>698</v>
      </c>
      <c r="G596" s="33">
        <f t="shared" ref="G596:H596" si="291">SUM(G597:G599)</f>
        <v>0</v>
      </c>
      <c r="H596" s="33">
        <f t="shared" si="291"/>
        <v>389</v>
      </c>
      <c r="I596" s="59">
        <f t="shared" si="283"/>
        <v>1087</v>
      </c>
      <c r="J596" s="54">
        <f t="shared" si="284"/>
        <v>5913</v>
      </c>
      <c r="K596" s="55">
        <f t="shared" si="285"/>
        <v>0.15528571428571428</v>
      </c>
    </row>
    <row r="597" spans="1:12" x14ac:dyDescent="0.25">
      <c r="A597" s="31"/>
      <c r="B597" s="32" t="s">
        <v>356</v>
      </c>
      <c r="C597" s="33">
        <v>5000</v>
      </c>
      <c r="D597" s="33">
        <v>5000</v>
      </c>
      <c r="E597" s="33">
        <v>5000</v>
      </c>
      <c r="F597" s="1">
        <f>FEB!I597</f>
        <v>698</v>
      </c>
      <c r="G597" s="33">
        <v>0</v>
      </c>
      <c r="H597" s="33">
        <v>389</v>
      </c>
      <c r="I597" s="59">
        <f t="shared" si="283"/>
        <v>1087</v>
      </c>
      <c r="J597" s="54">
        <f t="shared" si="284"/>
        <v>3913</v>
      </c>
      <c r="K597" s="55">
        <f t="shared" si="285"/>
        <v>0.21740000000000001</v>
      </c>
    </row>
    <row r="598" spans="1:12" s="7" customFormat="1" x14ac:dyDescent="0.25">
      <c r="A598" s="31"/>
      <c r="B598" s="32" t="s">
        <v>408</v>
      </c>
      <c r="C598" s="33">
        <v>1000</v>
      </c>
      <c r="D598" s="33">
        <v>1000</v>
      </c>
      <c r="E598" s="33">
        <v>1000</v>
      </c>
      <c r="F598" s="1">
        <f>FEB!I598</f>
        <v>0</v>
      </c>
      <c r="G598" s="33">
        <v>0</v>
      </c>
      <c r="H598" s="33">
        <v>0</v>
      </c>
      <c r="I598" s="59">
        <f t="shared" si="283"/>
        <v>0</v>
      </c>
      <c r="J598" s="54">
        <f t="shared" si="284"/>
        <v>1000</v>
      </c>
      <c r="K598" s="55">
        <f t="shared" si="285"/>
        <v>0</v>
      </c>
      <c r="L598" s="16"/>
    </row>
    <row r="599" spans="1:12" x14ac:dyDescent="0.25">
      <c r="A599" s="31"/>
      <c r="B599" s="32" t="s">
        <v>440</v>
      </c>
      <c r="C599" s="33">
        <v>1000</v>
      </c>
      <c r="D599" s="33">
        <v>1000</v>
      </c>
      <c r="E599" s="33">
        <v>1000</v>
      </c>
      <c r="F599" s="1">
        <f>FEB!I599</f>
        <v>0</v>
      </c>
      <c r="G599" s="33">
        <v>0</v>
      </c>
      <c r="H599" s="33">
        <v>0</v>
      </c>
      <c r="I599" s="59">
        <f t="shared" si="283"/>
        <v>0</v>
      </c>
      <c r="J599" s="54">
        <f t="shared" si="284"/>
        <v>1000</v>
      </c>
      <c r="K599" s="55">
        <f t="shared" si="285"/>
        <v>0</v>
      </c>
    </row>
    <row r="600" spans="1:12" x14ac:dyDescent="0.25">
      <c r="A600" s="31">
        <v>511121</v>
      </c>
      <c r="B600" s="32" t="s">
        <v>126</v>
      </c>
      <c r="C600" s="33">
        <f>SUM(C601:C603)</f>
        <v>44178000</v>
      </c>
      <c r="D600" s="33">
        <f>SUM(D601:D603)</f>
        <v>44178000</v>
      </c>
      <c r="E600" s="33">
        <f>SUM(E601:E603)</f>
        <v>44178000</v>
      </c>
      <c r="F600" s="33">
        <f>FEB!I600</f>
        <v>4039880</v>
      </c>
      <c r="G600" s="33">
        <f t="shared" ref="G600:H600" si="292">SUM(G601:G603)</f>
        <v>0</v>
      </c>
      <c r="H600" s="33">
        <f t="shared" si="292"/>
        <v>2727680</v>
      </c>
      <c r="I600" s="59">
        <f t="shared" si="283"/>
        <v>6767560</v>
      </c>
      <c r="J600" s="54">
        <f t="shared" si="284"/>
        <v>37410440</v>
      </c>
      <c r="K600" s="55">
        <f t="shared" si="285"/>
        <v>0.1531884648467563</v>
      </c>
    </row>
    <row r="601" spans="1:12" x14ac:dyDescent="0.25">
      <c r="A601" s="31"/>
      <c r="B601" s="32" t="s">
        <v>357</v>
      </c>
      <c r="C601" s="33">
        <v>37866000</v>
      </c>
      <c r="D601" s="33">
        <v>37866000</v>
      </c>
      <c r="E601" s="33">
        <v>37866000</v>
      </c>
      <c r="F601" s="1">
        <f>FEB!I601</f>
        <v>4039880</v>
      </c>
      <c r="G601" s="33">
        <v>0</v>
      </c>
      <c r="H601" s="33">
        <f>441670+2286010</f>
        <v>2727680</v>
      </c>
      <c r="I601" s="59">
        <f t="shared" si="283"/>
        <v>6767560</v>
      </c>
      <c r="J601" s="54">
        <f t="shared" si="284"/>
        <v>31098440</v>
      </c>
      <c r="K601" s="55">
        <f t="shared" si="285"/>
        <v>0.17872392119579569</v>
      </c>
    </row>
    <row r="602" spans="1:12" x14ac:dyDescent="0.25">
      <c r="A602" s="31"/>
      <c r="B602" s="32" t="s">
        <v>409</v>
      </c>
      <c r="C602" s="33">
        <v>3156000</v>
      </c>
      <c r="D602" s="33">
        <v>3156000</v>
      </c>
      <c r="E602" s="33">
        <v>3156000</v>
      </c>
      <c r="F602" s="1">
        <f>FEB!I602</f>
        <v>0</v>
      </c>
      <c r="G602" s="33">
        <v>0</v>
      </c>
      <c r="H602" s="33">
        <v>0</v>
      </c>
      <c r="I602" s="59">
        <f t="shared" si="283"/>
        <v>0</v>
      </c>
      <c r="J602" s="54">
        <f t="shared" si="284"/>
        <v>3156000</v>
      </c>
      <c r="K602" s="55">
        <f t="shared" si="285"/>
        <v>0</v>
      </c>
    </row>
    <row r="603" spans="1:12" x14ac:dyDescent="0.25">
      <c r="A603" s="31"/>
      <c r="B603" s="32" t="s">
        <v>441</v>
      </c>
      <c r="C603" s="33">
        <v>3156000</v>
      </c>
      <c r="D603" s="33">
        <v>3156000</v>
      </c>
      <c r="E603" s="33">
        <v>3156000</v>
      </c>
      <c r="F603" s="1">
        <f>FEB!I603</f>
        <v>0</v>
      </c>
      <c r="G603" s="33">
        <v>0</v>
      </c>
      <c r="H603" s="33">
        <v>0</v>
      </c>
      <c r="I603" s="59">
        <f t="shared" si="283"/>
        <v>0</v>
      </c>
      <c r="J603" s="54">
        <f t="shared" si="284"/>
        <v>3156000</v>
      </c>
      <c r="K603" s="55">
        <f t="shared" si="285"/>
        <v>0</v>
      </c>
    </row>
    <row r="604" spans="1:12" x14ac:dyDescent="0.25">
      <c r="A604" s="31">
        <v>511122</v>
      </c>
      <c r="B604" s="32" t="s">
        <v>127</v>
      </c>
      <c r="C604" s="33">
        <f>SUM(C605:C607)</f>
        <v>10758000</v>
      </c>
      <c r="D604" s="33">
        <f>SUM(D605:D607)</f>
        <v>10758000</v>
      </c>
      <c r="E604" s="33">
        <f>SUM(E605:E607)</f>
        <v>10758000</v>
      </c>
      <c r="F604" s="33">
        <f>FEB!I604</f>
        <v>1615952</v>
      </c>
      <c r="G604" s="33">
        <f t="shared" ref="G604:H604" si="293">SUM(G605:G607)</f>
        <v>0</v>
      </c>
      <c r="H604" s="33">
        <f t="shared" si="293"/>
        <v>984644</v>
      </c>
      <c r="I604" s="59">
        <f t="shared" si="283"/>
        <v>2600596</v>
      </c>
      <c r="J604" s="54">
        <f t="shared" si="284"/>
        <v>8157404</v>
      </c>
      <c r="K604" s="55">
        <f t="shared" si="285"/>
        <v>0.24173601041085704</v>
      </c>
    </row>
    <row r="605" spans="1:12" x14ac:dyDescent="0.25">
      <c r="A605" s="31"/>
      <c r="B605" s="32" t="s">
        <v>358</v>
      </c>
      <c r="C605" s="33">
        <v>9220000</v>
      </c>
      <c r="D605" s="33">
        <v>9220000</v>
      </c>
      <c r="E605" s="33">
        <v>9220000</v>
      </c>
      <c r="F605" s="1">
        <f>FEB!I605</f>
        <v>1615952</v>
      </c>
      <c r="G605" s="33">
        <v>0</v>
      </c>
      <c r="H605" s="33">
        <f>176668+807976</f>
        <v>984644</v>
      </c>
      <c r="I605" s="59">
        <f t="shared" si="283"/>
        <v>2600596</v>
      </c>
      <c r="J605" s="54">
        <f t="shared" si="284"/>
        <v>6619404</v>
      </c>
      <c r="K605" s="55">
        <f t="shared" si="285"/>
        <v>0.28206030368763557</v>
      </c>
    </row>
    <row r="606" spans="1:12" x14ac:dyDescent="0.25">
      <c r="A606" s="31"/>
      <c r="B606" s="32" t="s">
        <v>410</v>
      </c>
      <c r="C606" s="33">
        <v>769000</v>
      </c>
      <c r="D606" s="33">
        <v>769000</v>
      </c>
      <c r="E606" s="33">
        <v>769000</v>
      </c>
      <c r="F606" s="1">
        <f>FEB!I606</f>
        <v>0</v>
      </c>
      <c r="G606" s="33">
        <v>0</v>
      </c>
      <c r="H606" s="33">
        <v>0</v>
      </c>
      <c r="I606" s="59">
        <f t="shared" si="283"/>
        <v>0</v>
      </c>
      <c r="J606" s="54">
        <f t="shared" si="284"/>
        <v>769000</v>
      </c>
      <c r="K606" s="55">
        <f t="shared" si="285"/>
        <v>0</v>
      </c>
    </row>
    <row r="607" spans="1:12" x14ac:dyDescent="0.25">
      <c r="A607" s="31"/>
      <c r="B607" s="32" t="s">
        <v>442</v>
      </c>
      <c r="C607" s="33">
        <v>769000</v>
      </c>
      <c r="D607" s="33">
        <v>769000</v>
      </c>
      <c r="E607" s="33">
        <v>769000</v>
      </c>
      <c r="F607" s="1">
        <f>FEB!I607</f>
        <v>0</v>
      </c>
      <c r="G607" s="33">
        <v>0</v>
      </c>
      <c r="H607" s="33">
        <v>0</v>
      </c>
      <c r="I607" s="59">
        <f t="shared" si="283"/>
        <v>0</v>
      </c>
      <c r="J607" s="54">
        <f t="shared" si="284"/>
        <v>769000</v>
      </c>
      <c r="K607" s="55">
        <f t="shared" si="285"/>
        <v>0</v>
      </c>
    </row>
    <row r="608" spans="1:12" x14ac:dyDescent="0.25">
      <c r="A608" s="31">
        <v>511123</v>
      </c>
      <c r="B608" s="32" t="s">
        <v>128</v>
      </c>
      <c r="C608" s="33">
        <f>SUM(C609:C611)</f>
        <v>72380000</v>
      </c>
      <c r="D608" s="33">
        <f>SUM(D609:D611)</f>
        <v>72380000</v>
      </c>
      <c r="E608" s="33">
        <f>SUM(E609:E611)</f>
        <v>72380000</v>
      </c>
      <c r="F608" s="33">
        <f>FEB!I608</f>
        <v>7820000</v>
      </c>
      <c r="G608" s="33">
        <f t="shared" ref="G608:H608" si="294">SUM(G609:G611)</f>
        <v>0</v>
      </c>
      <c r="H608" s="33">
        <f t="shared" si="294"/>
        <v>5170000</v>
      </c>
      <c r="I608" s="59">
        <f t="shared" si="283"/>
        <v>12990000</v>
      </c>
      <c r="J608" s="54">
        <f t="shared" si="284"/>
        <v>59390000</v>
      </c>
      <c r="K608" s="55">
        <f t="shared" si="285"/>
        <v>0.17946946670350925</v>
      </c>
    </row>
    <row r="609" spans="1:11" x14ac:dyDescent="0.25">
      <c r="A609" s="31"/>
      <c r="B609" s="32" t="s">
        <v>359</v>
      </c>
      <c r="C609" s="33">
        <v>62040000</v>
      </c>
      <c r="D609" s="33">
        <v>62040000</v>
      </c>
      <c r="E609" s="33">
        <v>62040000</v>
      </c>
      <c r="F609" s="1">
        <f>FEB!I609</f>
        <v>7820000</v>
      </c>
      <c r="G609" s="33">
        <v>0</v>
      </c>
      <c r="H609" s="33">
        <f>1260000+3910000</f>
        <v>5170000</v>
      </c>
      <c r="I609" s="59">
        <f t="shared" si="283"/>
        <v>12990000</v>
      </c>
      <c r="J609" s="54">
        <f t="shared" si="284"/>
        <v>49050000</v>
      </c>
      <c r="K609" s="55">
        <f t="shared" si="285"/>
        <v>0.20938104448742748</v>
      </c>
    </row>
    <row r="610" spans="1:11" x14ac:dyDescent="0.25">
      <c r="A610" s="31"/>
      <c r="B610" s="32" t="s">
        <v>411</v>
      </c>
      <c r="C610" s="33">
        <v>5170000</v>
      </c>
      <c r="D610" s="33">
        <v>5170000</v>
      </c>
      <c r="E610" s="33">
        <v>5170000</v>
      </c>
      <c r="F610" s="1">
        <f>FEB!I610</f>
        <v>0</v>
      </c>
      <c r="G610" s="33">
        <v>0</v>
      </c>
      <c r="H610" s="33">
        <v>0</v>
      </c>
      <c r="I610" s="59">
        <f t="shared" si="283"/>
        <v>0</v>
      </c>
      <c r="J610" s="54">
        <f t="shared" si="284"/>
        <v>5170000</v>
      </c>
      <c r="K610" s="55">
        <f t="shared" si="285"/>
        <v>0</v>
      </c>
    </row>
    <row r="611" spans="1:11" x14ac:dyDescent="0.25">
      <c r="A611" s="31"/>
      <c r="B611" s="32" t="s">
        <v>443</v>
      </c>
      <c r="C611" s="33">
        <v>5170000</v>
      </c>
      <c r="D611" s="33">
        <v>5170000</v>
      </c>
      <c r="E611" s="33">
        <v>5170000</v>
      </c>
      <c r="F611" s="1">
        <f>FEB!I611</f>
        <v>0</v>
      </c>
      <c r="G611" s="33">
        <v>0</v>
      </c>
      <c r="H611" s="33">
        <v>0</v>
      </c>
      <c r="I611" s="59">
        <f t="shared" si="283"/>
        <v>0</v>
      </c>
      <c r="J611" s="54">
        <f t="shared" si="284"/>
        <v>5170000</v>
      </c>
      <c r="K611" s="55">
        <f t="shared" si="285"/>
        <v>0</v>
      </c>
    </row>
    <row r="612" spans="1:11" x14ac:dyDescent="0.25">
      <c r="A612" s="31">
        <v>511124</v>
      </c>
      <c r="B612" s="32" t="s">
        <v>166</v>
      </c>
      <c r="C612" s="33">
        <f>SUM(C613:C615)</f>
        <v>11200000</v>
      </c>
      <c r="D612" s="33">
        <f>SUM(D613:D615)</f>
        <v>11200000</v>
      </c>
      <c r="E612" s="33">
        <f>SUM(E613:E615)</f>
        <v>11200000</v>
      </c>
      <c r="F612" s="33">
        <f>FEB!I612</f>
        <v>0</v>
      </c>
      <c r="G612" s="33">
        <f t="shared" ref="G612:H612" si="295">SUM(G613:G615)</f>
        <v>0</v>
      </c>
      <c r="H612" s="33">
        <f t="shared" si="295"/>
        <v>0</v>
      </c>
      <c r="I612" s="59">
        <f t="shared" si="283"/>
        <v>0</v>
      </c>
      <c r="J612" s="54">
        <f t="shared" si="284"/>
        <v>11200000</v>
      </c>
      <c r="K612" s="55">
        <f t="shared" si="285"/>
        <v>0</v>
      </c>
    </row>
    <row r="613" spans="1:11" x14ac:dyDescent="0.25">
      <c r="A613" s="31"/>
      <c r="B613" s="32" t="s">
        <v>360</v>
      </c>
      <c r="C613" s="33">
        <v>9600000</v>
      </c>
      <c r="D613" s="33">
        <v>9600000</v>
      </c>
      <c r="E613" s="33">
        <v>9600000</v>
      </c>
      <c r="F613" s="1">
        <f>FEB!I613</f>
        <v>0</v>
      </c>
      <c r="G613" s="33">
        <v>0</v>
      </c>
      <c r="H613" s="33">
        <v>0</v>
      </c>
      <c r="I613" s="59">
        <f t="shared" si="283"/>
        <v>0</v>
      </c>
      <c r="J613" s="54">
        <f t="shared" si="284"/>
        <v>9600000</v>
      </c>
      <c r="K613" s="55">
        <f t="shared" si="285"/>
        <v>0</v>
      </c>
    </row>
    <row r="614" spans="1:11" x14ac:dyDescent="0.25">
      <c r="A614" s="31"/>
      <c r="B614" s="32" t="s">
        <v>412</v>
      </c>
      <c r="C614" s="33">
        <v>800000</v>
      </c>
      <c r="D614" s="33">
        <v>800000</v>
      </c>
      <c r="E614" s="33">
        <v>800000</v>
      </c>
      <c r="F614" s="1">
        <f>FEB!I614</f>
        <v>0</v>
      </c>
      <c r="G614" s="33">
        <v>0</v>
      </c>
      <c r="H614" s="33">
        <v>0</v>
      </c>
      <c r="I614" s="59">
        <f t="shared" si="283"/>
        <v>0</v>
      </c>
      <c r="J614" s="54">
        <f t="shared" si="284"/>
        <v>800000</v>
      </c>
      <c r="K614" s="55">
        <f t="shared" si="285"/>
        <v>0</v>
      </c>
    </row>
    <row r="615" spans="1:11" x14ac:dyDescent="0.25">
      <c r="A615" s="31"/>
      <c r="B615" s="32" t="s">
        <v>444</v>
      </c>
      <c r="C615" s="33">
        <v>800000</v>
      </c>
      <c r="D615" s="33">
        <v>800000</v>
      </c>
      <c r="E615" s="33">
        <v>800000</v>
      </c>
      <c r="F615" s="1">
        <f>FEB!I615</f>
        <v>0</v>
      </c>
      <c r="G615" s="33">
        <v>0</v>
      </c>
      <c r="H615" s="33">
        <v>0</v>
      </c>
      <c r="I615" s="59">
        <f t="shared" si="283"/>
        <v>0</v>
      </c>
      <c r="J615" s="54">
        <f t="shared" si="284"/>
        <v>800000</v>
      </c>
      <c r="K615" s="55">
        <f t="shared" si="285"/>
        <v>0</v>
      </c>
    </row>
    <row r="616" spans="1:11" x14ac:dyDescent="0.25">
      <c r="A616" s="31">
        <v>511125</v>
      </c>
      <c r="B616" s="32" t="s">
        <v>129</v>
      </c>
      <c r="C616" s="33">
        <f>SUM(C617:C619)</f>
        <v>2112000</v>
      </c>
      <c r="D616" s="33">
        <f>SUM(D617:D619)</f>
        <v>2112000</v>
      </c>
      <c r="E616" s="33">
        <f>SUM(E617:E619)</f>
        <v>2112000</v>
      </c>
      <c r="F616" s="33">
        <f>FEB!I616</f>
        <v>6390</v>
      </c>
      <c r="G616" s="33">
        <f t="shared" ref="G616:H616" si="296">SUM(G617:G619)</f>
        <v>0</v>
      </c>
      <c r="H616" s="33">
        <f t="shared" si="296"/>
        <v>4011</v>
      </c>
      <c r="I616" s="59">
        <f t="shared" si="283"/>
        <v>10401</v>
      </c>
      <c r="J616" s="54">
        <f t="shared" si="284"/>
        <v>2101599</v>
      </c>
      <c r="K616" s="55">
        <f t="shared" si="285"/>
        <v>4.924715909090909E-3</v>
      </c>
    </row>
    <row r="617" spans="1:11" x14ac:dyDescent="0.25">
      <c r="A617" s="31"/>
      <c r="B617" s="32" t="s">
        <v>361</v>
      </c>
      <c r="C617" s="33">
        <v>1808000</v>
      </c>
      <c r="D617" s="33">
        <v>1808000</v>
      </c>
      <c r="E617" s="33">
        <v>1808000</v>
      </c>
      <c r="F617" s="1">
        <f>FEB!I617</f>
        <v>6390</v>
      </c>
      <c r="G617" s="33">
        <v>0</v>
      </c>
      <c r="H617" s="33">
        <f>816+3195</f>
        <v>4011</v>
      </c>
      <c r="I617" s="59">
        <f t="shared" si="283"/>
        <v>10401</v>
      </c>
      <c r="J617" s="54">
        <f t="shared" si="284"/>
        <v>1797599</v>
      </c>
      <c r="K617" s="55">
        <f t="shared" si="285"/>
        <v>5.7527654867256641E-3</v>
      </c>
    </row>
    <row r="618" spans="1:11" x14ac:dyDescent="0.25">
      <c r="A618" s="31"/>
      <c r="B618" s="32" t="s">
        <v>413</v>
      </c>
      <c r="C618" s="33">
        <v>152000</v>
      </c>
      <c r="D618" s="33">
        <v>152000</v>
      </c>
      <c r="E618" s="33">
        <v>152000</v>
      </c>
      <c r="F618" s="1">
        <f>FEB!I618</f>
        <v>0</v>
      </c>
      <c r="G618" s="33">
        <v>0</v>
      </c>
      <c r="H618" s="33">
        <v>0</v>
      </c>
      <c r="I618" s="59">
        <f t="shared" si="283"/>
        <v>0</v>
      </c>
      <c r="J618" s="54">
        <f t="shared" si="284"/>
        <v>152000</v>
      </c>
      <c r="K618" s="55">
        <f t="shared" si="285"/>
        <v>0</v>
      </c>
    </row>
    <row r="619" spans="1:11" x14ac:dyDescent="0.25">
      <c r="A619" s="31"/>
      <c r="B619" s="32" t="s">
        <v>445</v>
      </c>
      <c r="C619" s="33">
        <v>152000</v>
      </c>
      <c r="D619" s="33">
        <v>152000</v>
      </c>
      <c r="E619" s="33">
        <v>152000</v>
      </c>
      <c r="F619" s="1">
        <f>FEB!I619</f>
        <v>0</v>
      </c>
      <c r="G619" s="33">
        <v>0</v>
      </c>
      <c r="H619" s="33">
        <v>0</v>
      </c>
      <c r="I619" s="59">
        <f t="shared" si="283"/>
        <v>0</v>
      </c>
      <c r="J619" s="54">
        <f t="shared" si="284"/>
        <v>152000</v>
      </c>
      <c r="K619" s="55">
        <f t="shared" si="285"/>
        <v>0</v>
      </c>
    </row>
    <row r="620" spans="1:11" x14ac:dyDescent="0.25">
      <c r="A620" s="31">
        <v>511126</v>
      </c>
      <c r="B620" s="32" t="s">
        <v>130</v>
      </c>
      <c r="C620" s="33">
        <f>C621</f>
        <v>22210000</v>
      </c>
      <c r="D620" s="33">
        <f>D621</f>
        <v>22210000</v>
      </c>
      <c r="E620" s="33">
        <f>E621</f>
        <v>22210000</v>
      </c>
      <c r="F620" s="33">
        <f>FEB!I620</f>
        <v>3186480</v>
      </c>
      <c r="G620" s="33">
        <f t="shared" ref="G620:H620" si="297">G621</f>
        <v>0</v>
      </c>
      <c r="H620" s="33">
        <f t="shared" si="297"/>
        <v>1955340</v>
      </c>
      <c r="I620" s="59">
        <f t="shared" si="283"/>
        <v>5141820</v>
      </c>
      <c r="J620" s="54">
        <f t="shared" si="284"/>
        <v>17068180</v>
      </c>
      <c r="K620" s="55">
        <f t="shared" si="285"/>
        <v>0.23150923007654209</v>
      </c>
    </row>
    <row r="621" spans="1:11" x14ac:dyDescent="0.25">
      <c r="A621" s="31"/>
      <c r="B621" s="32" t="s">
        <v>362</v>
      </c>
      <c r="C621" s="33">
        <v>22210000</v>
      </c>
      <c r="D621" s="33">
        <v>22210000</v>
      </c>
      <c r="E621" s="33">
        <v>22210000</v>
      </c>
      <c r="F621" s="1">
        <f>FEB!I621</f>
        <v>3186480</v>
      </c>
      <c r="G621" s="33">
        <v>0</v>
      </c>
      <c r="H621" s="33">
        <f>289680+1665660</f>
        <v>1955340</v>
      </c>
      <c r="I621" s="59">
        <f t="shared" si="283"/>
        <v>5141820</v>
      </c>
      <c r="J621" s="54">
        <f t="shared" si="284"/>
        <v>17068180</v>
      </c>
      <c r="K621" s="55">
        <f t="shared" si="285"/>
        <v>0.23150923007654209</v>
      </c>
    </row>
    <row r="622" spans="1:11" x14ac:dyDescent="0.25">
      <c r="A622" s="31">
        <v>511129</v>
      </c>
      <c r="B622" s="32" t="s">
        <v>131</v>
      </c>
      <c r="C622" s="33">
        <f>C623</f>
        <v>63360000</v>
      </c>
      <c r="D622" s="33">
        <f>D623</f>
        <v>63360000</v>
      </c>
      <c r="E622" s="33">
        <f>E623</f>
        <v>63360000</v>
      </c>
      <c r="F622" s="33">
        <f>FEB!I622</f>
        <v>4155000</v>
      </c>
      <c r="G622" s="33">
        <f t="shared" ref="G622:H622" si="298">G623</f>
        <v>0</v>
      </c>
      <c r="H622" s="33">
        <f t="shared" si="298"/>
        <v>4167000</v>
      </c>
      <c r="I622" s="59">
        <f t="shared" si="283"/>
        <v>8322000</v>
      </c>
      <c r="J622" s="54">
        <f t="shared" si="284"/>
        <v>55038000</v>
      </c>
      <c r="K622" s="55">
        <f t="shared" si="285"/>
        <v>0.13134469696969697</v>
      </c>
    </row>
    <row r="623" spans="1:11" x14ac:dyDescent="0.25">
      <c r="A623" s="31"/>
      <c r="B623" s="32" t="s">
        <v>363</v>
      </c>
      <c r="C623" s="33">
        <v>63360000</v>
      </c>
      <c r="D623" s="33">
        <v>63360000</v>
      </c>
      <c r="E623" s="33">
        <v>63360000</v>
      </c>
      <c r="F623" s="1">
        <f>FEB!I623</f>
        <v>4155000</v>
      </c>
      <c r="G623" s="33">
        <v>0</v>
      </c>
      <c r="H623" s="33">
        <v>4167000</v>
      </c>
      <c r="I623" s="59">
        <f t="shared" si="283"/>
        <v>8322000</v>
      </c>
      <c r="J623" s="54">
        <f t="shared" si="284"/>
        <v>55038000</v>
      </c>
      <c r="K623" s="55">
        <f t="shared" si="285"/>
        <v>0.13134469696969697</v>
      </c>
    </row>
    <row r="624" spans="1:11" x14ac:dyDescent="0.25">
      <c r="A624" s="31">
        <v>511151</v>
      </c>
      <c r="B624" s="32" t="s">
        <v>171</v>
      </c>
      <c r="C624" s="33">
        <f>SUM(C625:C627)</f>
        <v>2590000</v>
      </c>
      <c r="D624" s="33">
        <f>SUM(D625:D627)</f>
        <v>2590000</v>
      </c>
      <c r="E624" s="33">
        <f>SUM(E625:E627)</f>
        <v>2590000</v>
      </c>
      <c r="F624" s="33">
        <f>FEB!I624</f>
        <v>370000</v>
      </c>
      <c r="G624" s="33">
        <f t="shared" ref="G624:H624" si="299">SUM(G625:G627)</f>
        <v>0</v>
      </c>
      <c r="H624" s="33">
        <f t="shared" si="299"/>
        <v>185000</v>
      </c>
      <c r="I624" s="59">
        <f t="shared" si="283"/>
        <v>555000</v>
      </c>
      <c r="J624" s="54">
        <f t="shared" si="284"/>
        <v>2035000</v>
      </c>
      <c r="K624" s="55">
        <f t="shared" si="285"/>
        <v>0.21428571428571427</v>
      </c>
    </row>
    <row r="625" spans="1:11" x14ac:dyDescent="0.25">
      <c r="A625" s="31"/>
      <c r="B625" s="32" t="s">
        <v>364</v>
      </c>
      <c r="C625" s="33">
        <v>2220000</v>
      </c>
      <c r="D625" s="33">
        <v>2220000</v>
      </c>
      <c r="E625" s="33">
        <v>2220000</v>
      </c>
      <c r="F625" s="1">
        <f>FEB!I625</f>
        <v>370000</v>
      </c>
      <c r="G625" s="33">
        <v>0</v>
      </c>
      <c r="H625" s="33">
        <v>185000</v>
      </c>
      <c r="I625" s="59">
        <f t="shared" si="283"/>
        <v>555000</v>
      </c>
      <c r="J625" s="54">
        <f t="shared" si="284"/>
        <v>1665000</v>
      </c>
      <c r="K625" s="55">
        <f t="shared" si="285"/>
        <v>0.25</v>
      </c>
    </row>
    <row r="626" spans="1:11" x14ac:dyDescent="0.25">
      <c r="A626" s="31"/>
      <c r="B626" s="32" t="s">
        <v>414</v>
      </c>
      <c r="C626" s="33">
        <v>185000</v>
      </c>
      <c r="D626" s="33">
        <v>185000</v>
      </c>
      <c r="E626" s="33">
        <v>185000</v>
      </c>
      <c r="F626" s="1">
        <f>FEB!I626</f>
        <v>0</v>
      </c>
      <c r="G626" s="33">
        <v>0</v>
      </c>
      <c r="H626" s="33">
        <v>0</v>
      </c>
      <c r="I626" s="59">
        <f t="shared" si="283"/>
        <v>0</v>
      </c>
      <c r="J626" s="54">
        <f t="shared" si="284"/>
        <v>185000</v>
      </c>
      <c r="K626" s="55">
        <f t="shared" si="285"/>
        <v>0</v>
      </c>
    </row>
    <row r="627" spans="1:11" x14ac:dyDescent="0.25">
      <c r="A627" s="31"/>
      <c r="B627" s="32" t="s">
        <v>446</v>
      </c>
      <c r="C627" s="33">
        <v>185000</v>
      </c>
      <c r="D627" s="33">
        <v>185000</v>
      </c>
      <c r="E627" s="33">
        <v>185000</v>
      </c>
      <c r="F627" s="1">
        <f>FEB!I627</f>
        <v>0</v>
      </c>
      <c r="G627" s="33">
        <v>0</v>
      </c>
      <c r="H627" s="33">
        <v>0</v>
      </c>
      <c r="I627" s="59">
        <f t="shared" si="283"/>
        <v>0</v>
      </c>
      <c r="J627" s="54">
        <f t="shared" si="284"/>
        <v>185000</v>
      </c>
      <c r="K627" s="55">
        <f t="shared" si="285"/>
        <v>0</v>
      </c>
    </row>
    <row r="628" spans="1:11" x14ac:dyDescent="0.25">
      <c r="A628" s="31" t="s">
        <v>11</v>
      </c>
      <c r="B628" s="32" t="s">
        <v>163</v>
      </c>
      <c r="C628" s="33">
        <f>C629+C633+C646</f>
        <v>1955074000</v>
      </c>
      <c r="D628" s="33">
        <f>D629+D633+D646</f>
        <v>1955074000</v>
      </c>
      <c r="E628" s="33">
        <f>E629+E633+E646</f>
        <v>1955074000</v>
      </c>
      <c r="F628" s="33">
        <f>FEB!I628</f>
        <v>260138168</v>
      </c>
      <c r="G628" s="33">
        <f t="shared" ref="G628:H628" si="300">G629+G633+G646</f>
        <v>0</v>
      </c>
      <c r="H628" s="33">
        <f t="shared" si="300"/>
        <v>139641584</v>
      </c>
      <c r="I628" s="59">
        <f t="shared" si="283"/>
        <v>399779752</v>
      </c>
      <c r="J628" s="54">
        <f t="shared" si="284"/>
        <v>1555294248</v>
      </c>
      <c r="K628" s="55">
        <f t="shared" si="285"/>
        <v>0.20448318171076901</v>
      </c>
    </row>
    <row r="629" spans="1:11" x14ac:dyDescent="0.25">
      <c r="A629" s="31">
        <v>511511</v>
      </c>
      <c r="B629" s="32" t="s">
        <v>164</v>
      </c>
      <c r="C629" s="33">
        <f>SUM(C630:C632)</f>
        <v>1407114000</v>
      </c>
      <c r="D629" s="33">
        <f>SUM(D630:D632)</f>
        <v>1407114000</v>
      </c>
      <c r="E629" s="33">
        <f>SUM(E630:E632)</f>
        <v>1407114000</v>
      </c>
      <c r="F629" s="33">
        <f>FEB!I629</f>
        <v>203444000</v>
      </c>
      <c r="G629" s="33">
        <f t="shared" ref="G629:H629" si="301">SUM(G630:G632)</f>
        <v>0</v>
      </c>
      <c r="H629" s="33">
        <f t="shared" si="301"/>
        <v>101722000</v>
      </c>
      <c r="I629" s="59">
        <f t="shared" si="283"/>
        <v>305166000</v>
      </c>
      <c r="J629" s="54">
        <f t="shared" si="284"/>
        <v>1101948000</v>
      </c>
      <c r="K629" s="55">
        <f t="shared" si="285"/>
        <v>0.21687368614056857</v>
      </c>
    </row>
    <row r="630" spans="1:11" x14ac:dyDescent="0.25">
      <c r="A630" s="31"/>
      <c r="B630" s="32" t="s">
        <v>365</v>
      </c>
      <c r="C630" s="33">
        <v>1206114000</v>
      </c>
      <c r="D630" s="33">
        <v>1206114000</v>
      </c>
      <c r="E630" s="33">
        <v>1206114000</v>
      </c>
      <c r="F630" s="1">
        <f>FEB!I630</f>
        <v>203444000</v>
      </c>
      <c r="G630" s="33">
        <v>0</v>
      </c>
      <c r="H630" s="33">
        <v>101722000</v>
      </c>
      <c r="I630" s="59">
        <f t="shared" si="283"/>
        <v>305166000</v>
      </c>
      <c r="J630" s="54">
        <f t="shared" si="284"/>
        <v>900948000</v>
      </c>
      <c r="K630" s="55">
        <f t="shared" si="285"/>
        <v>0.25301588407066</v>
      </c>
    </row>
    <row r="631" spans="1:11" x14ac:dyDescent="0.25">
      <c r="A631" s="31"/>
      <c r="B631" s="32" t="s">
        <v>415</v>
      </c>
      <c r="C631" s="33">
        <v>100500000</v>
      </c>
      <c r="D631" s="33">
        <v>100500000</v>
      </c>
      <c r="E631" s="33">
        <v>100500000</v>
      </c>
      <c r="F631" s="1">
        <f>FEB!I631</f>
        <v>0</v>
      </c>
      <c r="G631" s="33">
        <v>0</v>
      </c>
      <c r="H631" s="33">
        <v>0</v>
      </c>
      <c r="I631" s="59">
        <f t="shared" si="283"/>
        <v>0</v>
      </c>
      <c r="J631" s="54">
        <f t="shared" si="284"/>
        <v>100500000</v>
      </c>
      <c r="K631" s="55">
        <f t="shared" si="285"/>
        <v>0</v>
      </c>
    </row>
    <row r="632" spans="1:11" x14ac:dyDescent="0.25">
      <c r="A632" s="31"/>
      <c r="B632" s="32" t="s">
        <v>447</v>
      </c>
      <c r="C632" s="33">
        <v>100500000</v>
      </c>
      <c r="D632" s="33">
        <v>100500000</v>
      </c>
      <c r="E632" s="33">
        <v>100500000</v>
      </c>
      <c r="F632" s="1">
        <f>FEB!I632</f>
        <v>0</v>
      </c>
      <c r="G632" s="33">
        <v>0</v>
      </c>
      <c r="H632" s="33">
        <v>0</v>
      </c>
      <c r="I632" s="59">
        <f t="shared" si="283"/>
        <v>0</v>
      </c>
      <c r="J632" s="54">
        <f t="shared" si="284"/>
        <v>100500000</v>
      </c>
      <c r="K632" s="55">
        <f t="shared" si="285"/>
        <v>0</v>
      </c>
    </row>
    <row r="633" spans="1:11" x14ac:dyDescent="0.25">
      <c r="A633" s="31">
        <v>511512</v>
      </c>
      <c r="B633" s="32" t="s">
        <v>165</v>
      </c>
      <c r="C633" s="33">
        <f>C634+C638+C642</f>
        <v>233800000</v>
      </c>
      <c r="D633" s="33">
        <f>D634+D638+D642</f>
        <v>233800000</v>
      </c>
      <c r="E633" s="33">
        <f>E634+E638+E642</f>
        <v>233800000</v>
      </c>
      <c r="F633" s="33">
        <f>FEB!I633</f>
        <v>33069168</v>
      </c>
      <c r="G633" s="33">
        <f t="shared" ref="G633:H633" si="302">G634+G638+G642</f>
        <v>0</v>
      </c>
      <c r="H633" s="33">
        <f t="shared" si="302"/>
        <v>16534584</v>
      </c>
      <c r="I633" s="59">
        <f t="shared" si="283"/>
        <v>49603752</v>
      </c>
      <c r="J633" s="54">
        <f t="shared" si="284"/>
        <v>184196248</v>
      </c>
      <c r="K633" s="55">
        <f t="shared" si="285"/>
        <v>0.21216318220701455</v>
      </c>
    </row>
    <row r="634" spans="1:11" x14ac:dyDescent="0.25">
      <c r="A634" s="31"/>
      <c r="B634" s="32" t="s">
        <v>366</v>
      </c>
      <c r="C634" s="33">
        <f>SUM(C635:C637)</f>
        <v>103700000</v>
      </c>
      <c r="D634" s="33">
        <f>SUM(D635:D637)</f>
        <v>103700000</v>
      </c>
      <c r="E634" s="33">
        <f>SUM(E635:E637)</f>
        <v>103700000</v>
      </c>
      <c r="F634" s="33">
        <f>FEB!I634</f>
        <v>14366840</v>
      </c>
      <c r="G634" s="33">
        <f t="shared" ref="G634:H634" si="303">SUM(G635:G637)</f>
        <v>0</v>
      </c>
      <c r="H634" s="33">
        <f t="shared" si="303"/>
        <v>7183420</v>
      </c>
      <c r="I634" s="59">
        <f t="shared" si="283"/>
        <v>21550260</v>
      </c>
      <c r="J634" s="54">
        <f t="shared" si="284"/>
        <v>82149740</v>
      </c>
      <c r="K634" s="55">
        <f t="shared" si="285"/>
        <v>0.20781350048216007</v>
      </c>
    </row>
    <row r="635" spans="1:11" x14ac:dyDescent="0.25">
      <c r="A635" s="31"/>
      <c r="B635" s="32" t="s">
        <v>416</v>
      </c>
      <c r="C635" s="33">
        <v>88700000</v>
      </c>
      <c r="D635" s="33">
        <v>88700000</v>
      </c>
      <c r="E635" s="33">
        <v>88700000</v>
      </c>
      <c r="F635" s="1">
        <f>FEB!I635</f>
        <v>14366840</v>
      </c>
      <c r="G635" s="33">
        <v>0</v>
      </c>
      <c r="H635" s="33">
        <v>7183420</v>
      </c>
      <c r="I635" s="59">
        <f t="shared" si="283"/>
        <v>21550260</v>
      </c>
      <c r="J635" s="54">
        <f t="shared" si="284"/>
        <v>67149740</v>
      </c>
      <c r="K635" s="55">
        <f t="shared" si="285"/>
        <v>0.24295670800450958</v>
      </c>
    </row>
    <row r="636" spans="1:11" x14ac:dyDescent="0.25">
      <c r="A636" s="31"/>
      <c r="B636" s="32" t="s">
        <v>448</v>
      </c>
      <c r="C636" s="33">
        <v>7500000</v>
      </c>
      <c r="D636" s="33">
        <v>7500000</v>
      </c>
      <c r="E636" s="33">
        <v>7500000</v>
      </c>
      <c r="F636" s="1">
        <f>FEB!I636</f>
        <v>0</v>
      </c>
      <c r="G636" s="33">
        <v>0</v>
      </c>
      <c r="H636" s="33">
        <v>0</v>
      </c>
      <c r="I636" s="59">
        <f t="shared" si="283"/>
        <v>0</v>
      </c>
      <c r="J636" s="54">
        <f t="shared" si="284"/>
        <v>7500000</v>
      </c>
      <c r="K636" s="55">
        <f t="shared" si="285"/>
        <v>0</v>
      </c>
    </row>
    <row r="637" spans="1:11" x14ac:dyDescent="0.25">
      <c r="A637" s="31"/>
      <c r="B637" s="32" t="s">
        <v>467</v>
      </c>
      <c r="C637" s="33">
        <v>7500000</v>
      </c>
      <c r="D637" s="33">
        <v>7500000</v>
      </c>
      <c r="E637" s="33">
        <v>7500000</v>
      </c>
      <c r="F637" s="1">
        <f>FEB!I637</f>
        <v>0</v>
      </c>
      <c r="G637" s="33">
        <v>0</v>
      </c>
      <c r="H637" s="33">
        <v>0</v>
      </c>
      <c r="I637" s="59">
        <f t="shared" si="283"/>
        <v>0</v>
      </c>
      <c r="J637" s="54">
        <f t="shared" si="284"/>
        <v>7500000</v>
      </c>
      <c r="K637" s="55">
        <f t="shared" si="285"/>
        <v>0</v>
      </c>
    </row>
    <row r="638" spans="1:11" x14ac:dyDescent="0.25">
      <c r="A638" s="31"/>
      <c r="B638" s="32" t="s">
        <v>481</v>
      </c>
      <c r="C638" s="33">
        <f>SUM(C639:C641)</f>
        <v>32100000</v>
      </c>
      <c r="D638" s="33">
        <f>SUM(D639:D641)</f>
        <v>32100000</v>
      </c>
      <c r="E638" s="33">
        <f>SUM(E639:E641)</f>
        <v>32100000</v>
      </c>
      <c r="F638" s="33">
        <f>FEB!I638</f>
        <v>4652848</v>
      </c>
      <c r="G638" s="33">
        <f t="shared" ref="G638:H638" si="304">SUM(G639:G641)</f>
        <v>0</v>
      </c>
      <c r="H638" s="33">
        <f t="shared" si="304"/>
        <v>2326424</v>
      </c>
      <c r="I638" s="59">
        <f t="shared" si="283"/>
        <v>6979272</v>
      </c>
      <c r="J638" s="54">
        <f t="shared" si="284"/>
        <v>25120728</v>
      </c>
      <c r="K638" s="55">
        <f t="shared" si="285"/>
        <v>0.21742280373831777</v>
      </c>
    </row>
    <row r="639" spans="1:11" x14ac:dyDescent="0.25">
      <c r="A639" s="31"/>
      <c r="B639" s="32" t="s">
        <v>489</v>
      </c>
      <c r="C639" s="33">
        <v>27500000</v>
      </c>
      <c r="D639" s="33">
        <v>27500000</v>
      </c>
      <c r="E639" s="33">
        <v>27500000</v>
      </c>
      <c r="F639" s="1">
        <f>FEB!I639</f>
        <v>4652848</v>
      </c>
      <c r="G639" s="33">
        <v>0</v>
      </c>
      <c r="H639" s="33">
        <v>2326424</v>
      </c>
      <c r="I639" s="59">
        <f t="shared" si="283"/>
        <v>6979272</v>
      </c>
      <c r="J639" s="54">
        <f t="shared" si="284"/>
        <v>20520728</v>
      </c>
      <c r="K639" s="55">
        <f t="shared" si="285"/>
        <v>0.25379170909090909</v>
      </c>
    </row>
    <row r="640" spans="1:11" x14ac:dyDescent="0.25">
      <c r="A640" s="31"/>
      <c r="B640" s="32" t="s">
        <v>494</v>
      </c>
      <c r="C640" s="33">
        <v>2300000</v>
      </c>
      <c r="D640" s="33">
        <v>2300000</v>
      </c>
      <c r="E640" s="33">
        <v>2300000</v>
      </c>
      <c r="F640" s="1">
        <f>FEB!I640</f>
        <v>0</v>
      </c>
      <c r="G640" s="33">
        <v>0</v>
      </c>
      <c r="H640" s="33">
        <v>0</v>
      </c>
      <c r="I640" s="59">
        <f t="shared" si="283"/>
        <v>0</v>
      </c>
      <c r="J640" s="54">
        <f t="shared" si="284"/>
        <v>2300000</v>
      </c>
      <c r="K640" s="55">
        <f t="shared" si="285"/>
        <v>0</v>
      </c>
    </row>
    <row r="641" spans="1:11" x14ac:dyDescent="0.25">
      <c r="A641" s="31"/>
      <c r="B641" s="32" t="s">
        <v>498</v>
      </c>
      <c r="C641" s="33">
        <v>2300000</v>
      </c>
      <c r="D641" s="33">
        <v>2300000</v>
      </c>
      <c r="E641" s="33">
        <v>2300000</v>
      </c>
      <c r="F641" s="1">
        <f>FEB!I641</f>
        <v>0</v>
      </c>
      <c r="G641" s="33">
        <v>0</v>
      </c>
      <c r="H641" s="33">
        <v>0</v>
      </c>
      <c r="I641" s="59">
        <f t="shared" si="283"/>
        <v>0</v>
      </c>
      <c r="J641" s="54">
        <f t="shared" si="284"/>
        <v>2300000</v>
      </c>
      <c r="K641" s="55">
        <f t="shared" si="285"/>
        <v>0</v>
      </c>
    </row>
    <row r="642" spans="1:11" x14ac:dyDescent="0.25">
      <c r="A642" s="31"/>
      <c r="B642" s="32" t="s">
        <v>502</v>
      </c>
      <c r="C642" s="33">
        <f>SUM(C643:C645)</f>
        <v>98000000</v>
      </c>
      <c r="D642" s="33">
        <f>SUM(D643:D645)</f>
        <v>98000000</v>
      </c>
      <c r="E642" s="33">
        <f>SUM(E643:E645)</f>
        <v>98000000</v>
      </c>
      <c r="F642" s="33">
        <f>FEB!I642</f>
        <v>14049480</v>
      </c>
      <c r="G642" s="33">
        <f t="shared" ref="G642:H642" si="305">SUM(G643:G645)</f>
        <v>0</v>
      </c>
      <c r="H642" s="33">
        <f t="shared" si="305"/>
        <v>7024740</v>
      </c>
      <c r="I642" s="59">
        <f t="shared" si="283"/>
        <v>21074220</v>
      </c>
      <c r="J642" s="54">
        <f t="shared" si="284"/>
        <v>76925780</v>
      </c>
      <c r="K642" s="55">
        <f t="shared" si="285"/>
        <v>0.2150430612244898</v>
      </c>
    </row>
    <row r="643" spans="1:11" x14ac:dyDescent="0.25">
      <c r="A643" s="31"/>
      <c r="B643" s="32" t="s">
        <v>508</v>
      </c>
      <c r="C643" s="33">
        <v>84000000</v>
      </c>
      <c r="D643" s="33">
        <v>84000000</v>
      </c>
      <c r="E643" s="33">
        <v>84000000</v>
      </c>
      <c r="F643" s="1">
        <f>FEB!I643</f>
        <v>14049480</v>
      </c>
      <c r="G643" s="33">
        <v>0</v>
      </c>
      <c r="H643" s="33">
        <v>7024740</v>
      </c>
      <c r="I643" s="59">
        <f t="shared" si="283"/>
        <v>21074220</v>
      </c>
      <c r="J643" s="54">
        <f t="shared" si="284"/>
        <v>62925780</v>
      </c>
      <c r="K643" s="55">
        <f t="shared" si="285"/>
        <v>0.25088357142857143</v>
      </c>
    </row>
    <row r="644" spans="1:11" x14ac:dyDescent="0.25">
      <c r="A644" s="31"/>
      <c r="B644" s="32" t="s">
        <v>511</v>
      </c>
      <c r="C644" s="33">
        <v>7000000</v>
      </c>
      <c r="D644" s="33">
        <v>7000000</v>
      </c>
      <c r="E644" s="33">
        <v>7000000</v>
      </c>
      <c r="F644" s="1">
        <f>FEB!I644</f>
        <v>0</v>
      </c>
      <c r="G644" s="33">
        <v>0</v>
      </c>
      <c r="H644" s="33">
        <v>0</v>
      </c>
      <c r="I644" s="59">
        <f t="shared" si="283"/>
        <v>0</v>
      </c>
      <c r="J644" s="54">
        <f t="shared" si="284"/>
        <v>7000000</v>
      </c>
      <c r="K644" s="55">
        <f t="shared" si="285"/>
        <v>0</v>
      </c>
    </row>
    <row r="645" spans="1:11" x14ac:dyDescent="0.25">
      <c r="A645" s="31"/>
      <c r="B645" s="9" t="s">
        <v>512</v>
      </c>
      <c r="C645" s="33">
        <v>7000000</v>
      </c>
      <c r="D645" s="33">
        <v>7000000</v>
      </c>
      <c r="E645" s="33">
        <v>7000000</v>
      </c>
      <c r="F645" s="1">
        <f>FEB!I645</f>
        <v>0</v>
      </c>
      <c r="G645" s="33">
        <v>0</v>
      </c>
      <c r="H645" s="33">
        <v>0</v>
      </c>
      <c r="I645" s="59">
        <f t="shared" si="283"/>
        <v>0</v>
      </c>
      <c r="J645" s="54">
        <f t="shared" si="284"/>
        <v>7000000</v>
      </c>
      <c r="K645" s="55">
        <f t="shared" si="285"/>
        <v>0</v>
      </c>
    </row>
    <row r="646" spans="1:11" x14ac:dyDescent="0.25">
      <c r="A646" s="31">
        <v>511519</v>
      </c>
      <c r="B646" s="32" t="s">
        <v>267</v>
      </c>
      <c r="C646" s="33">
        <f>C647</f>
        <v>314160000</v>
      </c>
      <c r="D646" s="33">
        <f>D647</f>
        <v>314160000</v>
      </c>
      <c r="E646" s="33">
        <f>E647</f>
        <v>314160000</v>
      </c>
      <c r="F646" s="33">
        <f>FEB!I646</f>
        <v>23625000</v>
      </c>
      <c r="G646" s="33">
        <f t="shared" ref="G646:H646" si="306">G647</f>
        <v>0</v>
      </c>
      <c r="H646" s="33">
        <f t="shared" si="306"/>
        <v>21385000</v>
      </c>
      <c r="I646" s="59">
        <f t="shared" si="283"/>
        <v>45010000</v>
      </c>
      <c r="J646" s="54">
        <f t="shared" si="284"/>
        <v>269150000</v>
      </c>
      <c r="K646" s="55">
        <f t="shared" si="285"/>
        <v>0.14327094474153299</v>
      </c>
    </row>
    <row r="647" spans="1:11" x14ac:dyDescent="0.25">
      <c r="A647" s="31"/>
      <c r="B647" s="32" t="s">
        <v>367</v>
      </c>
      <c r="C647" s="33">
        <v>314160000</v>
      </c>
      <c r="D647" s="33">
        <v>314160000</v>
      </c>
      <c r="E647" s="33">
        <v>314160000</v>
      </c>
      <c r="F647" s="1">
        <f>FEB!I647</f>
        <v>23625000</v>
      </c>
      <c r="G647" s="33">
        <v>0</v>
      </c>
      <c r="H647" s="33">
        <v>21385000</v>
      </c>
      <c r="I647" s="59">
        <f t="shared" si="283"/>
        <v>45010000</v>
      </c>
      <c r="J647" s="54">
        <f t="shared" si="284"/>
        <v>269150000</v>
      </c>
      <c r="K647" s="55">
        <f t="shared" si="285"/>
        <v>0.14327094474153299</v>
      </c>
    </row>
    <row r="648" spans="1:11" x14ac:dyDescent="0.25">
      <c r="A648" s="31" t="s">
        <v>10</v>
      </c>
      <c r="B648" s="32" t="s">
        <v>132</v>
      </c>
      <c r="C648" s="33">
        <f>C649</f>
        <v>1349233000</v>
      </c>
      <c r="D648" s="33">
        <f>D649</f>
        <v>1349233000</v>
      </c>
      <c r="E648" s="33">
        <f>E649</f>
        <v>1349233000</v>
      </c>
      <c r="F648" s="33">
        <f>FEB!I648</f>
        <v>106754038</v>
      </c>
      <c r="G648" s="33">
        <f t="shared" ref="G648:H648" si="307">G649</f>
        <v>0</v>
      </c>
      <c r="H648" s="33">
        <f t="shared" si="307"/>
        <v>108345243</v>
      </c>
      <c r="I648" s="59">
        <f t="shared" ref="I648:I711" si="308">SUM(F648:H648)</f>
        <v>215099281</v>
      </c>
      <c r="J648" s="54">
        <f t="shared" ref="J648:J711" si="309">C648-I648</f>
        <v>1134133719</v>
      </c>
      <c r="K648" s="55">
        <f t="shared" ref="K648:K711" si="310">I648/C648</f>
        <v>0.15942337683706223</v>
      </c>
    </row>
    <row r="649" spans="1:11" x14ac:dyDescent="0.25">
      <c r="A649" s="31">
        <v>512411</v>
      </c>
      <c r="B649" s="32" t="s">
        <v>133</v>
      </c>
      <c r="C649" s="33">
        <f>SUM(C650:C652)</f>
        <v>1349233000</v>
      </c>
      <c r="D649" s="33">
        <f>SUM(D650:D652)</f>
        <v>1349233000</v>
      </c>
      <c r="E649" s="33">
        <f>SUM(E650:E652)</f>
        <v>1349233000</v>
      </c>
      <c r="F649" s="33">
        <f>FEB!I649</f>
        <v>106754038</v>
      </c>
      <c r="G649" s="33">
        <f t="shared" ref="G649:H649" si="311">SUM(G650:G652)</f>
        <v>0</v>
      </c>
      <c r="H649" s="33">
        <f t="shared" si="311"/>
        <v>108345243</v>
      </c>
      <c r="I649" s="59">
        <f t="shared" si="308"/>
        <v>215099281</v>
      </c>
      <c r="J649" s="54">
        <f t="shared" si="309"/>
        <v>1134133719</v>
      </c>
      <c r="K649" s="55">
        <f t="shared" si="310"/>
        <v>0.15942337683706223</v>
      </c>
    </row>
    <row r="650" spans="1:11" x14ac:dyDescent="0.25">
      <c r="A650" s="31"/>
      <c r="B650" s="32" t="s">
        <v>368</v>
      </c>
      <c r="C650" s="33">
        <v>1156485000</v>
      </c>
      <c r="D650" s="33">
        <v>1156485000</v>
      </c>
      <c r="E650" s="33">
        <v>1156485000</v>
      </c>
      <c r="F650" s="1">
        <f>FEB!I650</f>
        <v>106754038</v>
      </c>
      <c r="G650" s="33">
        <v>0</v>
      </c>
      <c r="H650" s="33">
        <v>108345243</v>
      </c>
      <c r="I650" s="59">
        <f t="shared" si="308"/>
        <v>215099281</v>
      </c>
      <c r="J650" s="54">
        <f t="shared" si="309"/>
        <v>941385719</v>
      </c>
      <c r="K650" s="55">
        <f t="shared" si="310"/>
        <v>0.1859940085690692</v>
      </c>
    </row>
    <row r="651" spans="1:11" x14ac:dyDescent="0.25">
      <c r="A651" s="31"/>
      <c r="B651" s="32" t="s">
        <v>417</v>
      </c>
      <c r="C651" s="33">
        <v>96374000</v>
      </c>
      <c r="D651" s="33">
        <v>96374000</v>
      </c>
      <c r="E651" s="33">
        <v>96374000</v>
      </c>
      <c r="F651" s="1">
        <f>FEB!I651</f>
        <v>0</v>
      </c>
      <c r="G651" s="33">
        <v>0</v>
      </c>
      <c r="H651" s="33">
        <v>0</v>
      </c>
      <c r="I651" s="59">
        <f t="shared" si="308"/>
        <v>0</v>
      </c>
      <c r="J651" s="54">
        <f t="shared" si="309"/>
        <v>96374000</v>
      </c>
      <c r="K651" s="55">
        <f t="shared" si="310"/>
        <v>0</v>
      </c>
    </row>
    <row r="652" spans="1:11" x14ac:dyDescent="0.25">
      <c r="A652" s="31"/>
      <c r="B652" s="32" t="s">
        <v>449</v>
      </c>
      <c r="C652" s="33">
        <v>96374000</v>
      </c>
      <c r="D652" s="33">
        <v>96374000</v>
      </c>
      <c r="E652" s="33">
        <v>96374000</v>
      </c>
      <c r="F652" s="1">
        <f>FEB!I652</f>
        <v>0</v>
      </c>
      <c r="G652" s="33">
        <v>0</v>
      </c>
      <c r="H652" s="33">
        <v>0</v>
      </c>
      <c r="I652" s="59">
        <f t="shared" si="308"/>
        <v>0</v>
      </c>
      <c r="J652" s="54">
        <f t="shared" si="309"/>
        <v>96374000</v>
      </c>
      <c r="K652" s="55">
        <f t="shared" si="310"/>
        <v>0</v>
      </c>
    </row>
    <row r="653" spans="1:11" x14ac:dyDescent="0.25">
      <c r="A653" s="30" t="s">
        <v>170</v>
      </c>
      <c r="B653" s="32" t="s">
        <v>134</v>
      </c>
      <c r="C653" s="33">
        <f>C654+C673+C680+C685+C689+C695+C703+C709+C712+C716+C722+C725+C732</f>
        <v>1395964000</v>
      </c>
      <c r="D653" s="33">
        <f>D654+D673+D680+D685+D689+D695+D703+D709+D712+D716+D722+D725+D732</f>
        <v>1395964000</v>
      </c>
      <c r="E653" s="33">
        <f>E654+E673+E680+E685+E689+E695+E703+E709+E712+E716+E722+E725+E732</f>
        <v>1395964000</v>
      </c>
      <c r="F653" s="33">
        <f>FEB!I653</f>
        <v>160625705</v>
      </c>
      <c r="G653" s="33">
        <f t="shared" ref="G653:H653" si="312">G654+G673+G680+G685+G689+G695+G703+G709+G712+G716+G722+G725+G732</f>
        <v>212516415</v>
      </c>
      <c r="H653" s="33">
        <f t="shared" si="312"/>
        <v>14000000</v>
      </c>
      <c r="I653" s="59">
        <f t="shared" si="308"/>
        <v>387142120</v>
      </c>
      <c r="J653" s="54">
        <f t="shared" si="309"/>
        <v>1008821880</v>
      </c>
      <c r="K653" s="55">
        <f t="shared" si="310"/>
        <v>0.27732958729594748</v>
      </c>
    </row>
    <row r="654" spans="1:11" x14ac:dyDescent="0.25">
      <c r="A654" s="31" t="s">
        <v>0</v>
      </c>
      <c r="B654" s="32" t="s">
        <v>135</v>
      </c>
      <c r="C654" s="33">
        <f>C655+C665+C667+C670</f>
        <v>254650000</v>
      </c>
      <c r="D654" s="33">
        <f>D655+D665+D667+D670</f>
        <v>254650000</v>
      </c>
      <c r="E654" s="33">
        <f>E655+E665+E667+E670</f>
        <v>254650000</v>
      </c>
      <c r="F654" s="33">
        <f>FEB!I654</f>
        <v>13356700</v>
      </c>
      <c r="G654" s="33">
        <f t="shared" ref="G654:H654" si="313">G655+G665+G667+G670</f>
        <v>19926843</v>
      </c>
      <c r="H654" s="33">
        <f t="shared" si="313"/>
        <v>14000000</v>
      </c>
      <c r="I654" s="59">
        <f t="shared" si="308"/>
        <v>47283543</v>
      </c>
      <c r="J654" s="54">
        <f t="shared" si="309"/>
        <v>207366457</v>
      </c>
      <c r="K654" s="55">
        <f t="shared" si="310"/>
        <v>0.18568051443157274</v>
      </c>
    </row>
    <row r="655" spans="1:11" x14ac:dyDescent="0.25">
      <c r="A655" s="31">
        <v>521111</v>
      </c>
      <c r="B655" s="32" t="s">
        <v>136</v>
      </c>
      <c r="C655" s="33">
        <f>SUM(C656:C664)</f>
        <v>206150000</v>
      </c>
      <c r="D655" s="33">
        <f>SUM(D656:D664)</f>
        <v>206150000</v>
      </c>
      <c r="E655" s="33">
        <f>SUM(E656:E664)</f>
        <v>206150000</v>
      </c>
      <c r="F655" s="33">
        <f>FEB!I655</f>
        <v>8957700</v>
      </c>
      <c r="G655" s="33">
        <f t="shared" ref="G655:H655" si="314">SUM(G656:G664)</f>
        <v>14041843</v>
      </c>
      <c r="H655" s="33">
        <f t="shared" si="314"/>
        <v>14000000</v>
      </c>
      <c r="I655" s="59">
        <f t="shared" si="308"/>
        <v>36999543</v>
      </c>
      <c r="J655" s="54">
        <f t="shared" si="309"/>
        <v>169150457</v>
      </c>
      <c r="K655" s="55">
        <f t="shared" si="310"/>
        <v>0.17947874363327673</v>
      </c>
    </row>
    <row r="656" spans="1:11" x14ac:dyDescent="0.25">
      <c r="A656" s="31"/>
      <c r="B656" s="32" t="s">
        <v>369</v>
      </c>
      <c r="C656" s="33">
        <v>27600000</v>
      </c>
      <c r="D656" s="33">
        <v>27600000</v>
      </c>
      <c r="E656" s="33">
        <v>27600000</v>
      </c>
      <c r="F656" s="1">
        <f>FEB!I656</f>
        <v>2224700</v>
      </c>
      <c r="G656" s="33">
        <f>2224700+1248884+2754659</f>
        <v>6228243</v>
      </c>
      <c r="H656" s="33">
        <v>0</v>
      </c>
      <c r="I656" s="59">
        <f t="shared" si="308"/>
        <v>8452943</v>
      </c>
      <c r="J656" s="54">
        <f t="shared" si="309"/>
        <v>19147057</v>
      </c>
      <c r="K656" s="55">
        <f t="shared" si="310"/>
        <v>0.3062660507246377</v>
      </c>
    </row>
    <row r="657" spans="1:12" x14ac:dyDescent="0.25">
      <c r="A657" s="31"/>
      <c r="B657" s="32" t="s">
        <v>418</v>
      </c>
      <c r="C657" s="33">
        <v>45500000</v>
      </c>
      <c r="D657" s="33">
        <v>45500000</v>
      </c>
      <c r="E657" s="33">
        <v>45500000</v>
      </c>
      <c r="F657" s="1">
        <f>FEB!I657</f>
        <v>0</v>
      </c>
      <c r="G657" s="33">
        <v>0</v>
      </c>
      <c r="H657" s="33">
        <v>7000000</v>
      </c>
      <c r="I657" s="59">
        <f t="shared" si="308"/>
        <v>7000000</v>
      </c>
      <c r="J657" s="54">
        <f t="shared" si="309"/>
        <v>38500000</v>
      </c>
      <c r="K657" s="55">
        <f t="shared" si="310"/>
        <v>0.15384615384615385</v>
      </c>
    </row>
    <row r="658" spans="1:12" x14ac:dyDescent="0.25">
      <c r="A658" s="31"/>
      <c r="B658" s="32" t="s">
        <v>450</v>
      </c>
      <c r="C658" s="33">
        <v>13000000</v>
      </c>
      <c r="D658" s="33">
        <v>13000000</v>
      </c>
      <c r="E658" s="33">
        <v>13000000</v>
      </c>
      <c r="F658" s="1">
        <f>FEB!I658</f>
        <v>0</v>
      </c>
      <c r="G658" s="33">
        <v>0</v>
      </c>
      <c r="H658" s="33">
        <v>2000000</v>
      </c>
      <c r="I658" s="59">
        <f t="shared" si="308"/>
        <v>2000000</v>
      </c>
      <c r="J658" s="54">
        <f t="shared" si="309"/>
        <v>11000000</v>
      </c>
      <c r="K658" s="55">
        <f t="shared" si="310"/>
        <v>0.15384615384615385</v>
      </c>
    </row>
    <row r="659" spans="1:12" x14ac:dyDescent="0.25">
      <c r="A659" s="31"/>
      <c r="B659" s="32" t="s">
        <v>468</v>
      </c>
      <c r="C659" s="33">
        <v>32500000</v>
      </c>
      <c r="D659" s="33">
        <v>32500000</v>
      </c>
      <c r="E659" s="33">
        <v>32500000</v>
      </c>
      <c r="F659" s="1">
        <f>FEB!I659</f>
        <v>0</v>
      </c>
      <c r="G659" s="33">
        <v>0</v>
      </c>
      <c r="H659" s="33">
        <v>5000000</v>
      </c>
      <c r="I659" s="59">
        <f t="shared" si="308"/>
        <v>5000000</v>
      </c>
      <c r="J659" s="54">
        <f t="shared" si="309"/>
        <v>27500000</v>
      </c>
      <c r="K659" s="55">
        <f t="shared" si="310"/>
        <v>0.15384615384615385</v>
      </c>
    </row>
    <row r="660" spans="1:12" x14ac:dyDescent="0.25">
      <c r="A660" s="31"/>
      <c r="B660" s="32" t="s">
        <v>482</v>
      </c>
      <c r="C660" s="33">
        <v>52000000</v>
      </c>
      <c r="D660" s="33">
        <v>52000000</v>
      </c>
      <c r="E660" s="33">
        <v>52000000</v>
      </c>
      <c r="F660" s="1">
        <f>FEB!I660</f>
        <v>0</v>
      </c>
      <c r="G660" s="33">
        <v>0</v>
      </c>
      <c r="H660" s="33">
        <v>0</v>
      </c>
      <c r="I660" s="59">
        <f t="shared" si="308"/>
        <v>0</v>
      </c>
      <c r="J660" s="54">
        <f t="shared" si="309"/>
        <v>52000000</v>
      </c>
      <c r="K660" s="55">
        <f t="shared" si="310"/>
        <v>0</v>
      </c>
    </row>
    <row r="661" spans="1:12" x14ac:dyDescent="0.25">
      <c r="A661" s="31"/>
      <c r="B661" s="32" t="s">
        <v>490</v>
      </c>
      <c r="C661" s="33">
        <v>1600000</v>
      </c>
      <c r="D661" s="33">
        <v>1600000</v>
      </c>
      <c r="E661" s="33">
        <v>1600000</v>
      </c>
      <c r="F661" s="1">
        <f>FEB!I661</f>
        <v>138000</v>
      </c>
      <c r="G661" s="33">
        <f>132000+108000</f>
        <v>240000</v>
      </c>
      <c r="H661" s="33">
        <v>0</v>
      </c>
      <c r="I661" s="59">
        <f t="shared" si="308"/>
        <v>378000</v>
      </c>
      <c r="J661" s="54">
        <f t="shared" si="309"/>
        <v>1222000</v>
      </c>
      <c r="K661" s="55">
        <f t="shared" si="310"/>
        <v>0.23624999999999999</v>
      </c>
    </row>
    <row r="662" spans="1:12" x14ac:dyDescent="0.25">
      <c r="A662" s="31"/>
      <c r="B662" s="32" t="s">
        <v>495</v>
      </c>
      <c r="C662" s="33">
        <v>1100000</v>
      </c>
      <c r="D662" s="33">
        <v>1100000</v>
      </c>
      <c r="E662" s="33">
        <v>1100000</v>
      </c>
      <c r="F662" s="1">
        <f>FEB!I662</f>
        <v>0</v>
      </c>
      <c r="G662" s="33"/>
      <c r="H662" s="33">
        <v>0</v>
      </c>
      <c r="I662" s="59">
        <f t="shared" si="308"/>
        <v>0</v>
      </c>
      <c r="J662" s="54">
        <f t="shared" si="309"/>
        <v>1100000</v>
      </c>
      <c r="K662" s="55">
        <f t="shared" si="310"/>
        <v>0</v>
      </c>
    </row>
    <row r="663" spans="1:12" x14ac:dyDescent="0.25">
      <c r="A663" s="31"/>
      <c r="B663" s="32" t="s">
        <v>499</v>
      </c>
      <c r="C663" s="33">
        <v>30850000</v>
      </c>
      <c r="D663" s="33">
        <v>30850000</v>
      </c>
      <c r="E663" s="33">
        <v>30850000</v>
      </c>
      <c r="F663" s="1">
        <f>FEB!I663</f>
        <v>6595000</v>
      </c>
      <c r="G663" s="33">
        <f>6454400+238000+576800+134400</f>
        <v>7403600</v>
      </c>
      <c r="H663" s="33">
        <v>0</v>
      </c>
      <c r="I663" s="59">
        <f t="shared" si="308"/>
        <v>13998600</v>
      </c>
      <c r="J663" s="54">
        <f t="shared" si="309"/>
        <v>16851400</v>
      </c>
      <c r="K663" s="55">
        <f t="shared" si="310"/>
        <v>0.45376337115072934</v>
      </c>
    </row>
    <row r="664" spans="1:12" x14ac:dyDescent="0.25">
      <c r="A664" s="31"/>
      <c r="B664" s="32" t="s">
        <v>503</v>
      </c>
      <c r="C664" s="33">
        <v>2000000</v>
      </c>
      <c r="D664" s="33">
        <v>2000000</v>
      </c>
      <c r="E664" s="33">
        <v>2000000</v>
      </c>
      <c r="F664" s="1">
        <f>FEB!I664</f>
        <v>0</v>
      </c>
      <c r="G664" s="33">
        <f>2*85000</f>
        <v>170000</v>
      </c>
      <c r="H664" s="33">
        <v>0</v>
      </c>
      <c r="I664" s="59">
        <f t="shared" si="308"/>
        <v>170000</v>
      </c>
      <c r="J664" s="54">
        <f t="shared" si="309"/>
        <v>1830000</v>
      </c>
      <c r="K664" s="55">
        <f t="shared" si="310"/>
        <v>8.5000000000000006E-2</v>
      </c>
    </row>
    <row r="665" spans="1:12" x14ac:dyDescent="0.25">
      <c r="A665" s="31">
        <v>521114</v>
      </c>
      <c r="B665" s="32" t="s">
        <v>137</v>
      </c>
      <c r="C665" s="33">
        <f>C666</f>
        <v>3000000</v>
      </c>
      <c r="D665" s="33">
        <f>D666</f>
        <v>3000000</v>
      </c>
      <c r="E665" s="33">
        <f>E666</f>
        <v>3000000</v>
      </c>
      <c r="F665" s="33">
        <f>FEB!I665</f>
        <v>752000</v>
      </c>
      <c r="G665" s="33">
        <f t="shared" ref="G665:H665" si="315">G666</f>
        <v>790500</v>
      </c>
      <c r="H665" s="33">
        <f t="shared" si="315"/>
        <v>0</v>
      </c>
      <c r="I665" s="59">
        <f t="shared" si="308"/>
        <v>1542500</v>
      </c>
      <c r="J665" s="54">
        <f t="shared" si="309"/>
        <v>1457500</v>
      </c>
      <c r="K665" s="55">
        <f t="shared" si="310"/>
        <v>0.51416666666666666</v>
      </c>
    </row>
    <row r="666" spans="1:12" x14ac:dyDescent="0.25">
      <c r="A666" s="31"/>
      <c r="B666" s="32" t="s">
        <v>370</v>
      </c>
      <c r="C666" s="33">
        <v>3000000</v>
      </c>
      <c r="D666" s="33">
        <v>3000000</v>
      </c>
      <c r="E666" s="33">
        <v>3000000</v>
      </c>
      <c r="F666" s="1">
        <f>FEB!I666</f>
        <v>752000</v>
      </c>
      <c r="G666" s="33">
        <f>205000+25000+560500</f>
        <v>790500</v>
      </c>
      <c r="H666" s="33">
        <v>0</v>
      </c>
      <c r="I666" s="59">
        <f t="shared" si="308"/>
        <v>1542500</v>
      </c>
      <c r="J666" s="54">
        <f t="shared" si="309"/>
        <v>1457500</v>
      </c>
      <c r="K666" s="55">
        <f t="shared" si="310"/>
        <v>0.51416666666666666</v>
      </c>
    </row>
    <row r="667" spans="1:12" x14ac:dyDescent="0.25">
      <c r="A667" s="31">
        <v>521131</v>
      </c>
      <c r="B667" s="32" t="s">
        <v>268</v>
      </c>
      <c r="C667" s="33">
        <f>SUM(C668:C669)</f>
        <v>8000000</v>
      </c>
      <c r="D667" s="33">
        <f>SUM(D668:D669)</f>
        <v>8000000</v>
      </c>
      <c r="E667" s="33">
        <f>SUM(E668:E669)</f>
        <v>8000000</v>
      </c>
      <c r="F667" s="1">
        <f>FEB!I667</f>
        <v>0</v>
      </c>
      <c r="G667" s="33">
        <f>SUM(G668:G669)</f>
        <v>0</v>
      </c>
      <c r="H667" s="33">
        <f>SUM(H668:H669)</f>
        <v>0</v>
      </c>
      <c r="I667" s="59">
        <f t="shared" si="308"/>
        <v>0</v>
      </c>
      <c r="J667" s="54">
        <f t="shared" si="309"/>
        <v>8000000</v>
      </c>
      <c r="K667" s="55">
        <f t="shared" si="310"/>
        <v>0</v>
      </c>
      <c r="L667" s="3"/>
    </row>
    <row r="668" spans="1:12" s="7" customFormat="1" x14ac:dyDescent="0.25">
      <c r="A668" s="31"/>
      <c r="B668" s="9" t="s">
        <v>371</v>
      </c>
      <c r="C668" s="33">
        <v>3000000</v>
      </c>
      <c r="D668" s="33">
        <v>3000000</v>
      </c>
      <c r="E668" s="33">
        <v>3000000</v>
      </c>
      <c r="F668" s="1">
        <f>FEB!I668</f>
        <v>0</v>
      </c>
      <c r="G668" s="33">
        <v>0</v>
      </c>
      <c r="H668" s="33">
        <v>0</v>
      </c>
      <c r="I668" s="59">
        <f t="shared" si="308"/>
        <v>0</v>
      </c>
      <c r="J668" s="54">
        <f t="shared" si="309"/>
        <v>3000000</v>
      </c>
      <c r="K668" s="55">
        <f t="shared" si="310"/>
        <v>0</v>
      </c>
    </row>
    <row r="669" spans="1:12" x14ac:dyDescent="0.25">
      <c r="A669" s="31"/>
      <c r="B669" s="32" t="s">
        <v>419</v>
      </c>
      <c r="C669" s="33">
        <v>5000000</v>
      </c>
      <c r="D669" s="33">
        <v>5000000</v>
      </c>
      <c r="E669" s="33">
        <v>5000000</v>
      </c>
      <c r="F669" s="1">
        <f>FEB!I669</f>
        <v>0</v>
      </c>
      <c r="G669" s="33">
        <v>0</v>
      </c>
      <c r="H669" s="33">
        <v>0</v>
      </c>
      <c r="I669" s="59">
        <f t="shared" si="308"/>
        <v>0</v>
      </c>
      <c r="J669" s="54">
        <f t="shared" si="309"/>
        <v>5000000</v>
      </c>
      <c r="K669" s="55">
        <f t="shared" si="310"/>
        <v>0</v>
      </c>
      <c r="L669" s="3"/>
    </row>
    <row r="670" spans="1:12" x14ac:dyDescent="0.25">
      <c r="A670" s="31">
        <v>521811</v>
      </c>
      <c r="B670" s="32" t="s">
        <v>138</v>
      </c>
      <c r="C670" s="33">
        <f>SUM(C671:C672)</f>
        <v>37500000</v>
      </c>
      <c r="D670" s="33">
        <f>SUM(D671:D672)</f>
        <v>37500000</v>
      </c>
      <c r="E670" s="33">
        <f>SUM(E671:E672)</f>
        <v>37500000</v>
      </c>
      <c r="F670" s="33">
        <f>FEB!I670</f>
        <v>3647000</v>
      </c>
      <c r="G670" s="33">
        <f t="shared" ref="G670:H670" si="316">SUM(G671:G672)</f>
        <v>5094500</v>
      </c>
      <c r="H670" s="33">
        <f t="shared" si="316"/>
        <v>0</v>
      </c>
      <c r="I670" s="59">
        <f t="shared" si="308"/>
        <v>8741500</v>
      </c>
      <c r="J670" s="54">
        <f t="shared" si="309"/>
        <v>28758500</v>
      </c>
      <c r="K670" s="55">
        <f t="shared" si="310"/>
        <v>0.23310666666666666</v>
      </c>
    </row>
    <row r="671" spans="1:12" x14ac:dyDescent="0.25">
      <c r="A671" s="31"/>
      <c r="B671" s="32" t="s">
        <v>372</v>
      </c>
      <c r="C671" s="33">
        <v>35000000</v>
      </c>
      <c r="D671" s="33">
        <v>35000000</v>
      </c>
      <c r="E671" s="33">
        <v>35000000</v>
      </c>
      <c r="F671" s="1">
        <f>FEB!I671</f>
        <v>3647000</v>
      </c>
      <c r="G671" s="33">
        <v>4394500</v>
      </c>
      <c r="H671" s="33">
        <v>0</v>
      </c>
      <c r="I671" s="59">
        <f t="shared" si="308"/>
        <v>8041500</v>
      </c>
      <c r="J671" s="54">
        <f t="shared" si="309"/>
        <v>26958500</v>
      </c>
      <c r="K671" s="55">
        <f t="shared" si="310"/>
        <v>0.22975714285714285</v>
      </c>
    </row>
    <row r="672" spans="1:12" x14ac:dyDescent="0.25">
      <c r="A672" s="31"/>
      <c r="B672" s="32" t="s">
        <v>420</v>
      </c>
      <c r="C672" s="33">
        <v>2500000</v>
      </c>
      <c r="D672" s="33">
        <v>2500000</v>
      </c>
      <c r="E672" s="33">
        <v>2500000</v>
      </c>
      <c r="F672" s="1">
        <f>FEB!I672</f>
        <v>0</v>
      </c>
      <c r="G672" s="33">
        <f>200000+500000</f>
        <v>700000</v>
      </c>
      <c r="H672" s="33">
        <v>0</v>
      </c>
      <c r="I672" s="59">
        <f t="shared" si="308"/>
        <v>700000</v>
      </c>
      <c r="J672" s="54">
        <f t="shared" si="309"/>
        <v>1800000</v>
      </c>
      <c r="K672" s="55">
        <f t="shared" si="310"/>
        <v>0.28000000000000003</v>
      </c>
    </row>
    <row r="673" spans="1:12" x14ac:dyDescent="0.25">
      <c r="A673" s="31" t="s">
        <v>11</v>
      </c>
      <c r="B673" s="32" t="s">
        <v>139</v>
      </c>
      <c r="C673" s="33">
        <f>C674+C676+C678</f>
        <v>271200000</v>
      </c>
      <c r="D673" s="33">
        <f>D674+D676+D678</f>
        <v>271200000</v>
      </c>
      <c r="E673" s="33">
        <f>E674+E676+E678</f>
        <v>271200000</v>
      </c>
      <c r="F673" s="33">
        <f>FEB!I673</f>
        <v>20381342</v>
      </c>
      <c r="G673" s="33">
        <f t="shared" ref="G673:H673" si="317">G674+G676+G678</f>
        <v>38883270</v>
      </c>
      <c r="H673" s="33">
        <f t="shared" si="317"/>
        <v>0</v>
      </c>
      <c r="I673" s="59">
        <f t="shared" si="308"/>
        <v>59264612</v>
      </c>
      <c r="J673" s="54">
        <f t="shared" si="309"/>
        <v>211935388</v>
      </c>
      <c r="K673" s="55">
        <f t="shared" si="310"/>
        <v>0.21852733038348082</v>
      </c>
    </row>
    <row r="674" spans="1:12" x14ac:dyDescent="0.25">
      <c r="A674" s="31">
        <v>522111</v>
      </c>
      <c r="B674" s="32" t="s">
        <v>140</v>
      </c>
      <c r="C674" s="33">
        <f>C675</f>
        <v>264000000</v>
      </c>
      <c r="D674" s="33">
        <f>D675</f>
        <v>264000000</v>
      </c>
      <c r="E674" s="33">
        <f>E675</f>
        <v>264000000</v>
      </c>
      <c r="F674" s="33">
        <f>FEB!I674</f>
        <v>20162342</v>
      </c>
      <c r="G674" s="33">
        <f t="shared" ref="G674:H674" si="318">G675</f>
        <v>37614871</v>
      </c>
      <c r="H674" s="33">
        <f t="shared" si="318"/>
        <v>0</v>
      </c>
      <c r="I674" s="59">
        <f t="shared" si="308"/>
        <v>57777213</v>
      </c>
      <c r="J674" s="54">
        <f t="shared" si="309"/>
        <v>206222787</v>
      </c>
      <c r="K674" s="55">
        <f t="shared" si="310"/>
        <v>0.21885307954545455</v>
      </c>
    </row>
    <row r="675" spans="1:12" x14ac:dyDescent="0.25">
      <c r="A675" s="31"/>
      <c r="B675" s="32" t="s">
        <v>373</v>
      </c>
      <c r="C675" s="33">
        <v>264000000</v>
      </c>
      <c r="D675" s="33">
        <v>264000000</v>
      </c>
      <c r="E675" s="33">
        <v>264000000</v>
      </c>
      <c r="F675" s="1">
        <f>FEB!I675</f>
        <v>20162342</v>
      </c>
      <c r="G675" s="33">
        <v>37614871</v>
      </c>
      <c r="H675" s="33">
        <v>0</v>
      </c>
      <c r="I675" s="59">
        <f t="shared" si="308"/>
        <v>57777213</v>
      </c>
      <c r="J675" s="54">
        <f t="shared" si="309"/>
        <v>206222787</v>
      </c>
      <c r="K675" s="55">
        <f t="shared" si="310"/>
        <v>0.21885307954545455</v>
      </c>
    </row>
    <row r="676" spans="1:12" x14ac:dyDescent="0.25">
      <c r="A676" s="31">
        <v>522112</v>
      </c>
      <c r="B676" s="32" t="s">
        <v>141</v>
      </c>
      <c r="C676" s="33">
        <f>C677</f>
        <v>4800000</v>
      </c>
      <c r="D676" s="33">
        <f>D677</f>
        <v>4800000</v>
      </c>
      <c r="E676" s="33">
        <f>E677</f>
        <v>4800000</v>
      </c>
      <c r="F676" s="33">
        <f>FEB!I676</f>
        <v>219000</v>
      </c>
      <c r="G676" s="33">
        <f t="shared" ref="G676:H676" si="319">G677</f>
        <v>1268399</v>
      </c>
      <c r="H676" s="33">
        <f t="shared" si="319"/>
        <v>0</v>
      </c>
      <c r="I676" s="59">
        <f t="shared" si="308"/>
        <v>1487399</v>
      </c>
      <c r="J676" s="54">
        <f t="shared" si="309"/>
        <v>3312601</v>
      </c>
      <c r="K676" s="55">
        <f t="shared" si="310"/>
        <v>0.30987479166666665</v>
      </c>
    </row>
    <row r="677" spans="1:12" x14ac:dyDescent="0.25">
      <c r="A677" s="31"/>
      <c r="B677" s="32" t="s">
        <v>374</v>
      </c>
      <c r="C677" s="33">
        <v>4800000</v>
      </c>
      <c r="D677" s="33">
        <v>4800000</v>
      </c>
      <c r="E677" s="33">
        <v>4800000</v>
      </c>
      <c r="F677" s="1">
        <f>FEB!I677</f>
        <v>219000</v>
      </c>
      <c r="G677" s="33">
        <f>603771+664628</f>
        <v>1268399</v>
      </c>
      <c r="H677" s="33">
        <v>0</v>
      </c>
      <c r="I677" s="59">
        <f t="shared" si="308"/>
        <v>1487399</v>
      </c>
      <c r="J677" s="54">
        <f t="shared" si="309"/>
        <v>3312601</v>
      </c>
      <c r="K677" s="55">
        <f t="shared" si="310"/>
        <v>0.30987479166666665</v>
      </c>
    </row>
    <row r="678" spans="1:12" x14ac:dyDescent="0.25">
      <c r="A678" s="31">
        <v>522113</v>
      </c>
      <c r="B678" s="32" t="s">
        <v>142</v>
      </c>
      <c r="C678" s="33">
        <f>C679</f>
        <v>2400000</v>
      </c>
      <c r="D678" s="33">
        <f>D679</f>
        <v>2400000</v>
      </c>
      <c r="E678" s="33">
        <f>E679</f>
        <v>2400000</v>
      </c>
      <c r="F678" s="33">
        <f>FEB!I678</f>
        <v>0</v>
      </c>
      <c r="G678" s="33">
        <f t="shared" ref="G678:H678" si="320">G679</f>
        <v>0</v>
      </c>
      <c r="H678" s="33">
        <f t="shared" si="320"/>
        <v>0</v>
      </c>
      <c r="I678" s="59">
        <f t="shared" si="308"/>
        <v>0</v>
      </c>
      <c r="J678" s="54">
        <f t="shared" si="309"/>
        <v>2400000</v>
      </c>
      <c r="K678" s="55">
        <f t="shared" si="310"/>
        <v>0</v>
      </c>
    </row>
    <row r="679" spans="1:12" x14ac:dyDescent="0.25">
      <c r="A679" s="31"/>
      <c r="B679" s="32" t="s">
        <v>375</v>
      </c>
      <c r="C679" s="33">
        <v>2400000</v>
      </c>
      <c r="D679" s="33">
        <v>2400000</v>
      </c>
      <c r="E679" s="33">
        <v>2400000</v>
      </c>
      <c r="F679" s="1">
        <f>FEB!I679</f>
        <v>0</v>
      </c>
      <c r="G679" s="33">
        <v>0</v>
      </c>
      <c r="H679" s="33">
        <v>0</v>
      </c>
      <c r="I679" s="59">
        <f t="shared" si="308"/>
        <v>0</v>
      </c>
      <c r="J679" s="54">
        <f t="shared" si="309"/>
        <v>2400000</v>
      </c>
      <c r="K679" s="55">
        <f t="shared" si="310"/>
        <v>0</v>
      </c>
    </row>
    <row r="680" spans="1:12" x14ac:dyDescent="0.25">
      <c r="A680" s="31" t="s">
        <v>10</v>
      </c>
      <c r="B680" s="32" t="s">
        <v>143</v>
      </c>
      <c r="C680" s="33">
        <f>C681</f>
        <v>145300000</v>
      </c>
      <c r="D680" s="33">
        <f>D681</f>
        <v>145300000</v>
      </c>
      <c r="E680" s="33">
        <f>E681</f>
        <v>145300000</v>
      </c>
      <c r="F680" s="33">
        <f>FEB!I680</f>
        <v>48950000</v>
      </c>
      <c r="G680" s="33">
        <f t="shared" ref="G680:H680" si="321">G681</f>
        <v>51481788</v>
      </c>
      <c r="H680" s="33">
        <f t="shared" si="321"/>
        <v>0</v>
      </c>
      <c r="I680" s="59">
        <f t="shared" si="308"/>
        <v>100431788</v>
      </c>
      <c r="J680" s="54">
        <f t="shared" si="309"/>
        <v>44868212</v>
      </c>
      <c r="K680" s="55">
        <f t="shared" si="310"/>
        <v>0.69120294562973161</v>
      </c>
    </row>
    <row r="681" spans="1:12" x14ac:dyDescent="0.25">
      <c r="A681" s="31">
        <v>523111</v>
      </c>
      <c r="B681" s="32" t="s">
        <v>144</v>
      </c>
      <c r="C681" s="33">
        <f>SUM(C682:C684)</f>
        <v>145300000</v>
      </c>
      <c r="D681" s="33">
        <f>SUM(D682:D684)</f>
        <v>145300000</v>
      </c>
      <c r="E681" s="33">
        <f>SUM(E682:E684)</f>
        <v>145300000</v>
      </c>
      <c r="F681" s="33">
        <f>FEB!I681</f>
        <v>48950000</v>
      </c>
      <c r="G681" s="33">
        <f t="shared" ref="G681:H681" si="322">SUM(G682:G684)</f>
        <v>51481788</v>
      </c>
      <c r="H681" s="33">
        <f t="shared" si="322"/>
        <v>0</v>
      </c>
      <c r="I681" s="59">
        <f t="shared" si="308"/>
        <v>100431788</v>
      </c>
      <c r="J681" s="54">
        <f t="shared" si="309"/>
        <v>44868212</v>
      </c>
      <c r="K681" s="55">
        <f t="shared" si="310"/>
        <v>0.69120294562973161</v>
      </c>
    </row>
    <row r="682" spans="1:12" x14ac:dyDescent="0.25">
      <c r="A682" s="31"/>
      <c r="B682" s="32" t="s">
        <v>376</v>
      </c>
      <c r="C682" s="33">
        <v>88900000</v>
      </c>
      <c r="D682" s="33">
        <v>88900000</v>
      </c>
      <c r="E682" s="33">
        <v>88900000</v>
      </c>
      <c r="F682" s="1">
        <f>FEB!I682</f>
        <v>48950000</v>
      </c>
      <c r="G682" s="33">
        <f>8800000</f>
        <v>8800000</v>
      </c>
      <c r="H682" s="33">
        <v>0</v>
      </c>
      <c r="I682" s="59">
        <f t="shared" si="308"/>
        <v>57750000</v>
      </c>
      <c r="J682" s="54">
        <f t="shared" si="309"/>
        <v>31150000</v>
      </c>
      <c r="K682" s="55">
        <f t="shared" si="310"/>
        <v>0.64960629921259838</v>
      </c>
    </row>
    <row r="683" spans="1:12" s="7" customFormat="1" x14ac:dyDescent="0.25">
      <c r="A683" s="31"/>
      <c r="B683" s="32" t="s">
        <v>421</v>
      </c>
      <c r="C683" s="33">
        <v>27000000</v>
      </c>
      <c r="D683" s="33">
        <v>27000000</v>
      </c>
      <c r="E683" s="33">
        <v>27000000</v>
      </c>
      <c r="F683" s="1">
        <f>FEB!I683</f>
        <v>0</v>
      </c>
      <c r="G683" s="33">
        <v>24200000</v>
      </c>
      <c r="H683" s="33">
        <v>0</v>
      </c>
      <c r="I683" s="59">
        <f t="shared" si="308"/>
        <v>24200000</v>
      </c>
      <c r="J683" s="54">
        <f t="shared" si="309"/>
        <v>2800000</v>
      </c>
      <c r="K683" s="55">
        <f t="shared" si="310"/>
        <v>0.89629629629629626</v>
      </c>
      <c r="L683" s="16"/>
    </row>
    <row r="684" spans="1:12" x14ac:dyDescent="0.25">
      <c r="A684" s="31"/>
      <c r="B684" s="32" t="s">
        <v>451</v>
      </c>
      <c r="C684" s="33">
        <v>29400000</v>
      </c>
      <c r="D684" s="33">
        <v>29400000</v>
      </c>
      <c r="E684" s="33">
        <v>29400000</v>
      </c>
      <c r="F684" s="1">
        <f>FEB!I684</f>
        <v>0</v>
      </c>
      <c r="G684" s="33">
        <f>5721788+12760000</f>
        <v>18481788</v>
      </c>
      <c r="H684" s="33">
        <v>0</v>
      </c>
      <c r="I684" s="59">
        <f t="shared" si="308"/>
        <v>18481788</v>
      </c>
      <c r="J684" s="54">
        <f t="shared" si="309"/>
        <v>10918212</v>
      </c>
      <c r="K684" s="55">
        <f t="shared" si="310"/>
        <v>0.62863224489795921</v>
      </c>
    </row>
    <row r="685" spans="1:12" x14ac:dyDescent="0.25">
      <c r="A685" s="31" t="s">
        <v>269</v>
      </c>
      <c r="B685" s="32" t="s">
        <v>145</v>
      </c>
      <c r="C685" s="33">
        <f>C686</f>
        <v>146520000</v>
      </c>
      <c r="D685" s="33">
        <f>D686</f>
        <v>146520000</v>
      </c>
      <c r="E685" s="33">
        <f>E686</f>
        <v>146520000</v>
      </c>
      <c r="F685" s="33">
        <f>FEB!I685</f>
        <v>12491363</v>
      </c>
      <c r="G685" s="33">
        <f t="shared" ref="G685" si="323">G686</f>
        <v>21191400</v>
      </c>
      <c r="H685" s="33">
        <f>H686</f>
        <v>0</v>
      </c>
      <c r="I685" s="59">
        <f t="shared" si="308"/>
        <v>33682763</v>
      </c>
      <c r="J685" s="54">
        <f t="shared" si="309"/>
        <v>112837237</v>
      </c>
      <c r="K685" s="55">
        <f t="shared" si="310"/>
        <v>0.22988508736008736</v>
      </c>
    </row>
    <row r="686" spans="1:12" x14ac:dyDescent="0.25">
      <c r="A686" s="31">
        <v>523121</v>
      </c>
      <c r="B686" s="32" t="s">
        <v>146</v>
      </c>
      <c r="C686" s="33">
        <f>SUM(C687:C688)</f>
        <v>146520000</v>
      </c>
      <c r="D686" s="33">
        <f>SUM(D687:D688)</f>
        <v>146520000</v>
      </c>
      <c r="E686" s="33">
        <f>SUM(E687:E688)</f>
        <v>146520000</v>
      </c>
      <c r="F686" s="33">
        <f>FEB!I686</f>
        <v>12491363</v>
      </c>
      <c r="G686" s="33">
        <f t="shared" ref="G686" si="324">SUM(G687:G688)</f>
        <v>21191400</v>
      </c>
      <c r="H686" s="33">
        <f>SUM(H687:H688)</f>
        <v>0</v>
      </c>
      <c r="I686" s="59">
        <f t="shared" si="308"/>
        <v>33682763</v>
      </c>
      <c r="J686" s="54">
        <f t="shared" si="309"/>
        <v>112837237</v>
      </c>
      <c r="K686" s="55">
        <f t="shared" si="310"/>
        <v>0.22988508736008736</v>
      </c>
    </row>
    <row r="687" spans="1:12" x14ac:dyDescent="0.25">
      <c r="A687" s="31"/>
      <c r="B687" s="32" t="s">
        <v>377</v>
      </c>
      <c r="C687" s="33">
        <v>15720000</v>
      </c>
      <c r="D687" s="33">
        <v>15720000</v>
      </c>
      <c r="E687" s="33">
        <v>15720000</v>
      </c>
      <c r="F687" s="1">
        <f>FEB!I687</f>
        <v>420000</v>
      </c>
      <c r="G687" s="33">
        <f>460000+85000+85000+148000+255000</f>
        <v>1033000</v>
      </c>
      <c r="H687" s="33">
        <v>0</v>
      </c>
      <c r="I687" s="59">
        <f t="shared" si="308"/>
        <v>1453000</v>
      </c>
      <c r="J687" s="54">
        <f t="shared" si="309"/>
        <v>14267000</v>
      </c>
      <c r="K687" s="55">
        <f t="shared" si="310"/>
        <v>9.2430025445292621E-2</v>
      </c>
    </row>
    <row r="688" spans="1:12" x14ac:dyDescent="0.25">
      <c r="A688" s="31"/>
      <c r="B688" s="32" t="s">
        <v>422</v>
      </c>
      <c r="C688" s="33">
        <v>130800000</v>
      </c>
      <c r="D688" s="33">
        <v>130800000</v>
      </c>
      <c r="E688" s="33">
        <v>130800000</v>
      </c>
      <c r="F688" s="1">
        <f>FEB!I688</f>
        <v>12071363</v>
      </c>
      <c r="G688" s="33">
        <f>3100000+3806900+800000+270000+12181500</f>
        <v>20158400</v>
      </c>
      <c r="H688" s="33">
        <v>0</v>
      </c>
      <c r="I688" s="59">
        <f t="shared" si="308"/>
        <v>32229763</v>
      </c>
      <c r="J688" s="54">
        <f t="shared" si="309"/>
        <v>98570237</v>
      </c>
      <c r="K688" s="55">
        <f t="shared" si="310"/>
        <v>0.24640491590214067</v>
      </c>
    </row>
    <row r="689" spans="1:11" x14ac:dyDescent="0.25">
      <c r="A689" s="31" t="s">
        <v>270</v>
      </c>
      <c r="B689" s="32" t="s">
        <v>147</v>
      </c>
      <c r="C689" s="33">
        <f>C690</f>
        <v>42005000</v>
      </c>
      <c r="D689" s="33">
        <f>D690</f>
        <v>42005000</v>
      </c>
      <c r="E689" s="33">
        <f>E690</f>
        <v>42005000</v>
      </c>
      <c r="F689" s="33">
        <f>FEB!I689</f>
        <v>5084000</v>
      </c>
      <c r="G689" s="33">
        <f t="shared" ref="G689:H689" si="325">G690</f>
        <v>3280000</v>
      </c>
      <c r="H689" s="33">
        <f t="shared" si="325"/>
        <v>0</v>
      </c>
      <c r="I689" s="59">
        <f t="shared" si="308"/>
        <v>8364000</v>
      </c>
      <c r="J689" s="54">
        <f t="shared" si="309"/>
        <v>33641000</v>
      </c>
      <c r="K689" s="55">
        <f t="shared" si="310"/>
        <v>0.19911915248184739</v>
      </c>
    </row>
    <row r="690" spans="1:11" x14ac:dyDescent="0.25">
      <c r="A690" s="31">
        <v>523121</v>
      </c>
      <c r="B690" s="32" t="s">
        <v>146</v>
      </c>
      <c r="C690" s="33">
        <f>SUM(C691:C694)</f>
        <v>42005000</v>
      </c>
      <c r="D690" s="33">
        <f>SUM(D691:D694)</f>
        <v>42005000</v>
      </c>
      <c r="E690" s="33">
        <f>SUM(E691:E694)</f>
        <v>42005000</v>
      </c>
      <c r="F690" s="33">
        <f>FEB!I690</f>
        <v>5084000</v>
      </c>
      <c r="G690" s="33">
        <f t="shared" ref="G690:H690" si="326">SUM(G691:G694)</f>
        <v>3280000</v>
      </c>
      <c r="H690" s="33">
        <f t="shared" si="326"/>
        <v>0</v>
      </c>
      <c r="I690" s="59">
        <f t="shared" si="308"/>
        <v>8364000</v>
      </c>
      <c r="J690" s="54">
        <f t="shared" si="309"/>
        <v>33641000</v>
      </c>
      <c r="K690" s="55">
        <f t="shared" si="310"/>
        <v>0.19911915248184739</v>
      </c>
    </row>
    <row r="691" spans="1:11" x14ac:dyDescent="0.25">
      <c r="A691" s="31"/>
      <c r="B691" s="32" t="s">
        <v>378</v>
      </c>
      <c r="C691" s="33">
        <v>3280000</v>
      </c>
      <c r="D691" s="33">
        <v>3280000</v>
      </c>
      <c r="E691" s="33">
        <v>3280000</v>
      </c>
      <c r="F691" s="1">
        <f>FEB!I691</f>
        <v>0</v>
      </c>
      <c r="G691" s="33">
        <v>3280000</v>
      </c>
      <c r="H691" s="33">
        <v>0</v>
      </c>
      <c r="I691" s="59">
        <f t="shared" si="308"/>
        <v>3280000</v>
      </c>
      <c r="J691" s="54">
        <f t="shared" si="309"/>
        <v>0</v>
      </c>
      <c r="K691" s="55">
        <f t="shared" si="310"/>
        <v>1</v>
      </c>
    </row>
    <row r="692" spans="1:11" x14ac:dyDescent="0.25">
      <c r="A692" s="31"/>
      <c r="B692" s="32" t="s">
        <v>423</v>
      </c>
      <c r="C692" s="33">
        <v>22050000</v>
      </c>
      <c r="D692" s="33">
        <v>22050000</v>
      </c>
      <c r="E692" s="33">
        <v>22050000</v>
      </c>
      <c r="F692" s="1">
        <f>FEB!I692</f>
        <v>3500000</v>
      </c>
      <c r="G692" s="33"/>
      <c r="H692" s="33">
        <v>0</v>
      </c>
      <c r="I692" s="59">
        <f t="shared" si="308"/>
        <v>3500000</v>
      </c>
      <c r="J692" s="54">
        <f t="shared" si="309"/>
        <v>18550000</v>
      </c>
      <c r="K692" s="55">
        <f t="shared" si="310"/>
        <v>0.15873015873015872</v>
      </c>
    </row>
    <row r="693" spans="1:11" x14ac:dyDescent="0.25">
      <c r="A693" s="31"/>
      <c r="B693" s="32" t="s">
        <v>452</v>
      </c>
      <c r="C693" s="33">
        <v>4675000</v>
      </c>
      <c r="D693" s="33">
        <v>4675000</v>
      </c>
      <c r="E693" s="33">
        <v>4675000</v>
      </c>
      <c r="F693" s="1">
        <f>FEB!I693</f>
        <v>0</v>
      </c>
      <c r="G693" s="33">
        <v>0</v>
      </c>
      <c r="H693" s="33">
        <v>0</v>
      </c>
      <c r="I693" s="59">
        <f t="shared" si="308"/>
        <v>0</v>
      </c>
      <c r="J693" s="54">
        <f t="shared" si="309"/>
        <v>4675000</v>
      </c>
      <c r="K693" s="55">
        <f t="shared" si="310"/>
        <v>0</v>
      </c>
    </row>
    <row r="694" spans="1:11" x14ac:dyDescent="0.25">
      <c r="A694" s="31"/>
      <c r="B694" s="32" t="s">
        <v>469</v>
      </c>
      <c r="C694" s="33">
        <v>12000000</v>
      </c>
      <c r="D694" s="33">
        <v>12000000</v>
      </c>
      <c r="E694" s="33">
        <v>12000000</v>
      </c>
      <c r="F694" s="1">
        <f>FEB!I694</f>
        <v>1584000</v>
      </c>
      <c r="G694" s="33"/>
      <c r="H694" s="33">
        <v>0</v>
      </c>
      <c r="I694" s="59">
        <f t="shared" si="308"/>
        <v>1584000</v>
      </c>
      <c r="J694" s="54">
        <f t="shared" si="309"/>
        <v>10416000</v>
      </c>
      <c r="K694" s="55">
        <f t="shared" si="310"/>
        <v>0.13200000000000001</v>
      </c>
    </row>
    <row r="695" spans="1:11" x14ac:dyDescent="0.25">
      <c r="A695" s="31" t="s">
        <v>271</v>
      </c>
      <c r="B695" s="32" t="s">
        <v>148</v>
      </c>
      <c r="C695" s="33">
        <f>C696+C698+C700</f>
        <v>35359000</v>
      </c>
      <c r="D695" s="33">
        <f>D696+D698+D700</f>
        <v>35359000</v>
      </c>
      <c r="E695" s="33">
        <f>E696+E698+E700</f>
        <v>35359000</v>
      </c>
      <c r="F695" s="33">
        <f>FEB!I695</f>
        <v>16126000</v>
      </c>
      <c r="G695" s="33">
        <f t="shared" ref="G695:H695" si="327">G696+G698+G700</f>
        <v>200000</v>
      </c>
      <c r="H695" s="33">
        <f t="shared" si="327"/>
        <v>0</v>
      </c>
      <c r="I695" s="59">
        <f t="shared" si="308"/>
        <v>16326000</v>
      </c>
      <c r="J695" s="54">
        <f t="shared" si="309"/>
        <v>19033000</v>
      </c>
      <c r="K695" s="55">
        <f t="shared" si="310"/>
        <v>0.46172120252269577</v>
      </c>
    </row>
    <row r="696" spans="1:11" x14ac:dyDescent="0.25">
      <c r="A696" s="31">
        <v>523123</v>
      </c>
      <c r="B696" s="32" t="s">
        <v>149</v>
      </c>
      <c r="C696" s="33">
        <f>C697</f>
        <v>10000000</v>
      </c>
      <c r="D696" s="33">
        <f>D697</f>
        <v>10000000</v>
      </c>
      <c r="E696" s="33">
        <f>E697</f>
        <v>10000000</v>
      </c>
      <c r="F696" s="33">
        <f>FEB!I696</f>
        <v>1900000</v>
      </c>
      <c r="G696" s="33">
        <f t="shared" ref="G696:H696" si="328">G697</f>
        <v>0</v>
      </c>
      <c r="H696" s="33">
        <f t="shared" si="328"/>
        <v>0</v>
      </c>
      <c r="I696" s="59">
        <f t="shared" si="308"/>
        <v>1900000</v>
      </c>
      <c r="J696" s="54">
        <f t="shared" si="309"/>
        <v>8100000</v>
      </c>
      <c r="K696" s="55">
        <f t="shared" si="310"/>
        <v>0.19</v>
      </c>
    </row>
    <row r="697" spans="1:11" x14ac:dyDescent="0.25">
      <c r="A697" s="31"/>
      <c r="B697" s="32" t="s">
        <v>379</v>
      </c>
      <c r="C697" s="33">
        <v>10000000</v>
      </c>
      <c r="D697" s="33">
        <v>10000000</v>
      </c>
      <c r="E697" s="33">
        <v>10000000</v>
      </c>
      <c r="F697" s="1">
        <f>FEB!I697</f>
        <v>1900000</v>
      </c>
      <c r="G697" s="33"/>
      <c r="H697" s="33">
        <v>0</v>
      </c>
      <c r="I697" s="59">
        <f t="shared" si="308"/>
        <v>1900000</v>
      </c>
      <c r="J697" s="54">
        <f t="shared" si="309"/>
        <v>8100000</v>
      </c>
      <c r="K697" s="55">
        <f t="shared" si="310"/>
        <v>0.19</v>
      </c>
    </row>
    <row r="698" spans="1:11" x14ac:dyDescent="0.25">
      <c r="A698" s="31">
        <v>523133</v>
      </c>
      <c r="B698" s="32" t="s">
        <v>150</v>
      </c>
      <c r="C698" s="33">
        <f>C699</f>
        <v>17000000</v>
      </c>
      <c r="D698" s="33">
        <f>D699</f>
        <v>17000000</v>
      </c>
      <c r="E698" s="33">
        <f>E699</f>
        <v>17000000</v>
      </c>
      <c r="F698" s="33">
        <f>FEB!I698</f>
        <v>14226000</v>
      </c>
      <c r="G698" s="33">
        <f t="shared" ref="G698:H698" si="329">G699</f>
        <v>200000</v>
      </c>
      <c r="H698" s="33">
        <f t="shared" si="329"/>
        <v>0</v>
      </c>
      <c r="I698" s="59">
        <f t="shared" si="308"/>
        <v>14426000</v>
      </c>
      <c r="J698" s="54">
        <f t="shared" si="309"/>
        <v>2574000</v>
      </c>
      <c r="K698" s="55">
        <f t="shared" si="310"/>
        <v>0.84858823529411764</v>
      </c>
    </row>
    <row r="699" spans="1:11" x14ac:dyDescent="0.25">
      <c r="A699" s="31"/>
      <c r="B699" s="32" t="s">
        <v>380</v>
      </c>
      <c r="C699" s="33">
        <v>17000000</v>
      </c>
      <c r="D699" s="33">
        <v>17000000</v>
      </c>
      <c r="E699" s="33">
        <v>17000000</v>
      </c>
      <c r="F699" s="1">
        <f>FEB!I699</f>
        <v>14226000</v>
      </c>
      <c r="G699" s="33">
        <f>100000+100000</f>
        <v>200000</v>
      </c>
      <c r="H699" s="33">
        <v>0</v>
      </c>
      <c r="I699" s="59">
        <f t="shared" si="308"/>
        <v>14426000</v>
      </c>
      <c r="J699" s="54">
        <f t="shared" si="309"/>
        <v>2574000</v>
      </c>
      <c r="K699" s="55">
        <f t="shared" si="310"/>
        <v>0.84858823529411764</v>
      </c>
    </row>
    <row r="700" spans="1:11" x14ac:dyDescent="0.25">
      <c r="A700" s="31">
        <v>523199</v>
      </c>
      <c r="B700" s="32" t="s">
        <v>151</v>
      </c>
      <c r="C700" s="33">
        <f>SUM(C701:C702)</f>
        <v>8359000</v>
      </c>
      <c r="D700" s="33">
        <f>SUM(D701:D702)</f>
        <v>8359000</v>
      </c>
      <c r="E700" s="33">
        <f>SUM(E701:E702)</f>
        <v>8359000</v>
      </c>
      <c r="F700" s="33">
        <f>FEB!I700</f>
        <v>0</v>
      </c>
      <c r="G700" s="33">
        <f>SUM(G701:G702)</f>
        <v>0</v>
      </c>
      <c r="H700" s="33">
        <f t="shared" ref="H700" si="330">SUM(H701:H702)</f>
        <v>0</v>
      </c>
      <c r="I700" s="59">
        <f t="shared" si="308"/>
        <v>0</v>
      </c>
      <c r="J700" s="54">
        <f t="shared" si="309"/>
        <v>8359000</v>
      </c>
      <c r="K700" s="55">
        <f t="shared" si="310"/>
        <v>0</v>
      </c>
    </row>
    <row r="701" spans="1:11" x14ac:dyDescent="0.25">
      <c r="A701" s="31"/>
      <c r="B701" s="32" t="s">
        <v>381</v>
      </c>
      <c r="C701" s="33">
        <v>6859000</v>
      </c>
      <c r="D701" s="33">
        <v>6859000</v>
      </c>
      <c r="E701" s="33">
        <v>6859000</v>
      </c>
      <c r="F701" s="1">
        <f>FEB!I701</f>
        <v>0</v>
      </c>
      <c r="G701" s="33">
        <v>0</v>
      </c>
      <c r="H701" s="33">
        <v>0</v>
      </c>
      <c r="I701" s="59">
        <f t="shared" si="308"/>
        <v>0</v>
      </c>
      <c r="J701" s="54">
        <f t="shared" si="309"/>
        <v>6859000</v>
      </c>
      <c r="K701" s="55">
        <f t="shared" si="310"/>
        <v>0</v>
      </c>
    </row>
    <row r="702" spans="1:11" x14ac:dyDescent="0.25">
      <c r="A702" s="31"/>
      <c r="B702" s="32" t="s">
        <v>424</v>
      </c>
      <c r="C702" s="33">
        <v>1500000</v>
      </c>
      <c r="D702" s="33">
        <v>1500000</v>
      </c>
      <c r="E702" s="33">
        <v>1500000</v>
      </c>
      <c r="F702" s="1">
        <f>FEB!I702</f>
        <v>0</v>
      </c>
      <c r="G702" s="33">
        <v>0</v>
      </c>
      <c r="H702" s="33">
        <v>0</v>
      </c>
      <c r="I702" s="59">
        <f t="shared" si="308"/>
        <v>0</v>
      </c>
      <c r="J702" s="54">
        <f t="shared" si="309"/>
        <v>1500000</v>
      </c>
      <c r="K702" s="55">
        <f t="shared" si="310"/>
        <v>0</v>
      </c>
    </row>
    <row r="703" spans="1:11" x14ac:dyDescent="0.25">
      <c r="A703" s="31" t="s">
        <v>272</v>
      </c>
      <c r="B703" s="32" t="s">
        <v>152</v>
      </c>
      <c r="C703" s="33">
        <f>C704</f>
        <v>76320000</v>
      </c>
      <c r="D703" s="33">
        <f>D704</f>
        <v>76320000</v>
      </c>
      <c r="E703" s="33">
        <f>E704</f>
        <v>76320000</v>
      </c>
      <c r="F703" s="33">
        <f>FEB!I703</f>
        <v>6360000</v>
      </c>
      <c r="G703" s="33">
        <f t="shared" ref="G703:H703" si="331">G704</f>
        <v>6360000</v>
      </c>
      <c r="H703" s="33">
        <f t="shared" si="331"/>
        <v>0</v>
      </c>
      <c r="I703" s="59">
        <f t="shared" si="308"/>
        <v>12720000</v>
      </c>
      <c r="J703" s="54">
        <f t="shared" si="309"/>
        <v>63600000</v>
      </c>
      <c r="K703" s="55">
        <f t="shared" si="310"/>
        <v>0.16666666666666666</v>
      </c>
    </row>
    <row r="704" spans="1:11" x14ac:dyDescent="0.25">
      <c r="A704" s="31">
        <v>521115</v>
      </c>
      <c r="B704" s="32" t="s">
        <v>153</v>
      </c>
      <c r="C704" s="33">
        <f>SUM(C705:C708)</f>
        <v>76320000</v>
      </c>
      <c r="D704" s="33">
        <f>SUM(D705:D708)</f>
        <v>76320000</v>
      </c>
      <c r="E704" s="33">
        <f>SUM(E705:E708)</f>
        <v>76320000</v>
      </c>
      <c r="F704" s="33">
        <f>FEB!I704</f>
        <v>6360000</v>
      </c>
      <c r="G704" s="33">
        <f t="shared" ref="G704:H704" si="332">SUM(G705:G708)</f>
        <v>6360000</v>
      </c>
      <c r="H704" s="33">
        <f t="shared" si="332"/>
        <v>0</v>
      </c>
      <c r="I704" s="59">
        <f t="shared" si="308"/>
        <v>12720000</v>
      </c>
      <c r="J704" s="54">
        <f t="shared" si="309"/>
        <v>63600000</v>
      </c>
      <c r="K704" s="55">
        <f t="shared" si="310"/>
        <v>0.16666666666666666</v>
      </c>
    </row>
    <row r="705" spans="1:11" x14ac:dyDescent="0.25">
      <c r="A705" s="31"/>
      <c r="B705" s="32" t="s">
        <v>382</v>
      </c>
      <c r="C705" s="33">
        <v>31080000</v>
      </c>
      <c r="D705" s="33">
        <v>31080000</v>
      </c>
      <c r="E705" s="33">
        <v>31080000</v>
      </c>
      <c r="F705" s="1">
        <f>FEB!I705</f>
        <v>2590000</v>
      </c>
      <c r="G705" s="33">
        <v>2590000</v>
      </c>
      <c r="H705" s="33">
        <v>0</v>
      </c>
      <c r="I705" s="59">
        <f t="shared" si="308"/>
        <v>5180000</v>
      </c>
      <c r="J705" s="54">
        <f t="shared" si="309"/>
        <v>25900000</v>
      </c>
      <c r="K705" s="55">
        <f t="shared" si="310"/>
        <v>0.16666666666666666</v>
      </c>
    </row>
    <row r="706" spans="1:11" x14ac:dyDescent="0.25">
      <c r="A706" s="31"/>
      <c r="B706" s="32" t="s">
        <v>425</v>
      </c>
      <c r="C706" s="33">
        <v>11880000</v>
      </c>
      <c r="D706" s="33">
        <v>11880000</v>
      </c>
      <c r="E706" s="33">
        <v>11880000</v>
      </c>
      <c r="F706" s="1">
        <f>FEB!I706</f>
        <v>990000</v>
      </c>
      <c r="G706" s="33">
        <v>990000</v>
      </c>
      <c r="H706" s="33">
        <v>0</v>
      </c>
      <c r="I706" s="59">
        <f t="shared" si="308"/>
        <v>1980000</v>
      </c>
      <c r="J706" s="54">
        <f t="shared" si="309"/>
        <v>9900000</v>
      </c>
      <c r="K706" s="55">
        <f t="shared" si="310"/>
        <v>0.16666666666666666</v>
      </c>
    </row>
    <row r="707" spans="1:11" x14ac:dyDescent="0.25">
      <c r="A707" s="31"/>
      <c r="B707" s="32" t="s">
        <v>453</v>
      </c>
      <c r="C707" s="33">
        <v>10320000</v>
      </c>
      <c r="D707" s="33">
        <v>10320000</v>
      </c>
      <c r="E707" s="33">
        <v>10320000</v>
      </c>
      <c r="F707" s="1">
        <f>FEB!I707</f>
        <v>860000</v>
      </c>
      <c r="G707" s="33">
        <v>860000</v>
      </c>
      <c r="H707" s="33">
        <v>0</v>
      </c>
      <c r="I707" s="59">
        <f t="shared" si="308"/>
        <v>1720000</v>
      </c>
      <c r="J707" s="54">
        <f t="shared" si="309"/>
        <v>8600000</v>
      </c>
      <c r="K707" s="55">
        <f t="shared" si="310"/>
        <v>0.16666666666666666</v>
      </c>
    </row>
    <row r="708" spans="1:11" x14ac:dyDescent="0.25">
      <c r="A708" s="31"/>
      <c r="B708" s="32" t="s">
        <v>470</v>
      </c>
      <c r="C708" s="33">
        <v>23040000</v>
      </c>
      <c r="D708" s="33">
        <v>23040000</v>
      </c>
      <c r="E708" s="33">
        <v>23040000</v>
      </c>
      <c r="F708" s="1">
        <f>FEB!I708</f>
        <v>1920000</v>
      </c>
      <c r="G708" s="33">
        <v>1920000</v>
      </c>
      <c r="H708" s="33">
        <v>0</v>
      </c>
      <c r="I708" s="59">
        <f t="shared" si="308"/>
        <v>3840000</v>
      </c>
      <c r="J708" s="54">
        <f t="shared" si="309"/>
        <v>19200000</v>
      </c>
      <c r="K708" s="55">
        <f t="shared" si="310"/>
        <v>0.16666666666666666</v>
      </c>
    </row>
    <row r="709" spans="1:11" x14ac:dyDescent="0.25">
      <c r="A709" s="31" t="s">
        <v>273</v>
      </c>
      <c r="B709" s="32" t="s">
        <v>274</v>
      </c>
      <c r="C709" s="33">
        <f t="shared" ref="C709:H710" si="333">C710</f>
        <v>8160000</v>
      </c>
      <c r="D709" s="33">
        <f t="shared" si="333"/>
        <v>8160000</v>
      </c>
      <c r="E709" s="33">
        <f t="shared" si="333"/>
        <v>8160000</v>
      </c>
      <c r="F709" s="33">
        <f>FEB!I709</f>
        <v>680000</v>
      </c>
      <c r="G709" s="33">
        <f t="shared" si="333"/>
        <v>680000</v>
      </c>
      <c r="H709" s="33">
        <f t="shared" si="333"/>
        <v>0</v>
      </c>
      <c r="I709" s="59">
        <f t="shared" si="308"/>
        <v>1360000</v>
      </c>
      <c r="J709" s="54">
        <f t="shared" si="309"/>
        <v>6800000</v>
      </c>
      <c r="K709" s="55">
        <f t="shared" si="310"/>
        <v>0.16666666666666666</v>
      </c>
    </row>
    <row r="710" spans="1:11" x14ac:dyDescent="0.25">
      <c r="A710" s="31">
        <v>521115</v>
      </c>
      <c r="B710" s="32" t="s">
        <v>153</v>
      </c>
      <c r="C710" s="33">
        <f t="shared" si="333"/>
        <v>8160000</v>
      </c>
      <c r="D710" s="33">
        <f t="shared" si="333"/>
        <v>8160000</v>
      </c>
      <c r="E710" s="33">
        <f t="shared" si="333"/>
        <v>8160000</v>
      </c>
      <c r="F710" s="33">
        <f>FEB!I710</f>
        <v>680000</v>
      </c>
      <c r="G710" s="33">
        <f t="shared" si="333"/>
        <v>680000</v>
      </c>
      <c r="H710" s="33">
        <f t="shared" si="333"/>
        <v>0</v>
      </c>
      <c r="I710" s="59">
        <f t="shared" si="308"/>
        <v>1360000</v>
      </c>
      <c r="J710" s="54">
        <f t="shared" si="309"/>
        <v>6800000</v>
      </c>
      <c r="K710" s="55">
        <f t="shared" si="310"/>
        <v>0.16666666666666666</v>
      </c>
    </row>
    <row r="711" spans="1:11" x14ac:dyDescent="0.25">
      <c r="A711" s="31"/>
      <c r="B711" s="32" t="s">
        <v>383</v>
      </c>
      <c r="C711" s="33">
        <v>8160000</v>
      </c>
      <c r="D711" s="33">
        <v>8160000</v>
      </c>
      <c r="E711" s="33">
        <v>8160000</v>
      </c>
      <c r="F711" s="1">
        <f>FEB!I711</f>
        <v>680000</v>
      </c>
      <c r="G711" s="33">
        <v>680000</v>
      </c>
      <c r="H711" s="33">
        <v>0</v>
      </c>
      <c r="I711" s="59">
        <f t="shared" si="308"/>
        <v>1360000</v>
      </c>
      <c r="J711" s="54">
        <f t="shared" si="309"/>
        <v>6800000</v>
      </c>
      <c r="K711" s="55">
        <f t="shared" si="310"/>
        <v>0.16666666666666666</v>
      </c>
    </row>
    <row r="712" spans="1:11" x14ac:dyDescent="0.25">
      <c r="A712" s="31" t="s">
        <v>275</v>
      </c>
      <c r="B712" s="32" t="s">
        <v>276</v>
      </c>
      <c r="C712" s="33">
        <f>C713</f>
        <v>7200000</v>
      </c>
      <c r="D712" s="33">
        <f>D713</f>
        <v>7200000</v>
      </c>
      <c r="E712" s="33">
        <f>E713</f>
        <v>7200000</v>
      </c>
      <c r="F712" s="33">
        <f>FEB!I712</f>
        <v>600000</v>
      </c>
      <c r="G712" s="33">
        <f t="shared" ref="G712:H712" si="334">G713</f>
        <v>600000</v>
      </c>
      <c r="H712" s="33">
        <f t="shared" si="334"/>
        <v>0</v>
      </c>
      <c r="I712" s="59">
        <f t="shared" ref="I712:I734" si="335">SUM(F712:H712)</f>
        <v>1200000</v>
      </c>
      <c r="J712" s="54">
        <f t="shared" ref="J712:J734" si="336">C712-I712</f>
        <v>6000000</v>
      </c>
      <c r="K712" s="55">
        <f t="shared" ref="K712:K734" si="337">I712/C712</f>
        <v>0.16666666666666666</v>
      </c>
    </row>
    <row r="713" spans="1:11" x14ac:dyDescent="0.25">
      <c r="A713" s="31">
        <v>521115</v>
      </c>
      <c r="B713" s="32" t="s">
        <v>153</v>
      </c>
      <c r="C713" s="33">
        <f>SUM(C714:C715)</f>
        <v>7200000</v>
      </c>
      <c r="D713" s="33">
        <f>SUM(D714:D715)</f>
        <v>7200000</v>
      </c>
      <c r="E713" s="33">
        <f>SUM(E714:E715)</f>
        <v>7200000</v>
      </c>
      <c r="F713" s="33">
        <f>FEB!I713</f>
        <v>600000</v>
      </c>
      <c r="G713" s="33">
        <f t="shared" ref="G713:H713" si="338">SUM(G714:G715)</f>
        <v>600000</v>
      </c>
      <c r="H713" s="33">
        <f t="shared" si="338"/>
        <v>0</v>
      </c>
      <c r="I713" s="59">
        <f t="shared" si="335"/>
        <v>1200000</v>
      </c>
      <c r="J713" s="54">
        <f t="shared" si="336"/>
        <v>6000000</v>
      </c>
      <c r="K713" s="55">
        <f t="shared" si="337"/>
        <v>0.16666666666666666</v>
      </c>
    </row>
    <row r="714" spans="1:11" x14ac:dyDescent="0.25">
      <c r="A714" s="31"/>
      <c r="B714" s="32" t="s">
        <v>384</v>
      </c>
      <c r="C714" s="33">
        <v>3600000</v>
      </c>
      <c r="D714" s="33">
        <v>3600000</v>
      </c>
      <c r="E714" s="33">
        <v>3600000</v>
      </c>
      <c r="F714" s="1">
        <f>FEB!I714</f>
        <v>300000</v>
      </c>
      <c r="G714" s="33">
        <v>300000</v>
      </c>
      <c r="H714" s="33">
        <v>0</v>
      </c>
      <c r="I714" s="59">
        <f t="shared" si="335"/>
        <v>600000</v>
      </c>
      <c r="J714" s="54">
        <f t="shared" si="336"/>
        <v>3000000</v>
      </c>
      <c r="K714" s="55">
        <f t="shared" si="337"/>
        <v>0.16666666666666666</v>
      </c>
    </row>
    <row r="715" spans="1:11" x14ac:dyDescent="0.25">
      <c r="A715" s="31"/>
      <c r="B715" s="32" t="s">
        <v>426</v>
      </c>
      <c r="C715" s="33">
        <v>3600000</v>
      </c>
      <c r="D715" s="33">
        <v>3600000</v>
      </c>
      <c r="E715" s="33">
        <v>3600000</v>
      </c>
      <c r="F715" s="1">
        <f>FEB!I715</f>
        <v>300000</v>
      </c>
      <c r="G715" s="33">
        <v>300000</v>
      </c>
      <c r="H715" s="33">
        <v>0</v>
      </c>
      <c r="I715" s="59">
        <f t="shared" si="335"/>
        <v>600000</v>
      </c>
      <c r="J715" s="54">
        <f t="shared" si="336"/>
        <v>3000000</v>
      </c>
      <c r="K715" s="55">
        <f t="shared" si="337"/>
        <v>0.16666666666666666</v>
      </c>
    </row>
    <row r="716" spans="1:11" x14ac:dyDescent="0.25">
      <c r="A716" s="31" t="s">
        <v>277</v>
      </c>
      <c r="B716" s="32" t="s">
        <v>278</v>
      </c>
      <c r="C716" s="33">
        <f>C717</f>
        <v>15000000</v>
      </c>
      <c r="D716" s="33">
        <f>D717</f>
        <v>15000000</v>
      </c>
      <c r="E716" s="33">
        <f>E717</f>
        <v>15000000</v>
      </c>
      <c r="F716" s="33">
        <f>FEB!I716</f>
        <v>1250000</v>
      </c>
      <c r="G716" s="33">
        <f t="shared" ref="G716:H716" si="339">G717</f>
        <v>1250000</v>
      </c>
      <c r="H716" s="33">
        <f t="shared" si="339"/>
        <v>0</v>
      </c>
      <c r="I716" s="59">
        <f t="shared" si="335"/>
        <v>2500000</v>
      </c>
      <c r="J716" s="54">
        <f t="shared" si="336"/>
        <v>12500000</v>
      </c>
      <c r="K716" s="55">
        <f t="shared" si="337"/>
        <v>0.16666666666666666</v>
      </c>
    </row>
    <row r="717" spans="1:11" x14ac:dyDescent="0.25">
      <c r="A717" s="31">
        <v>521115</v>
      </c>
      <c r="B717" s="32" t="s">
        <v>153</v>
      </c>
      <c r="C717" s="33">
        <f>SUM(C718:C721)</f>
        <v>15000000</v>
      </c>
      <c r="D717" s="33">
        <f>SUM(D718:D721)</f>
        <v>15000000</v>
      </c>
      <c r="E717" s="33">
        <f>SUM(E718:E721)</f>
        <v>15000000</v>
      </c>
      <c r="F717" s="33">
        <f>FEB!I717</f>
        <v>1250000</v>
      </c>
      <c r="G717" s="33">
        <f t="shared" ref="G717:H717" si="340">SUM(G718:G721)</f>
        <v>1250000</v>
      </c>
      <c r="H717" s="33">
        <f t="shared" si="340"/>
        <v>0</v>
      </c>
      <c r="I717" s="59">
        <f t="shared" si="335"/>
        <v>2500000</v>
      </c>
      <c r="J717" s="54">
        <f t="shared" si="336"/>
        <v>12500000</v>
      </c>
      <c r="K717" s="55">
        <f t="shared" si="337"/>
        <v>0.16666666666666666</v>
      </c>
    </row>
    <row r="718" spans="1:11" x14ac:dyDescent="0.25">
      <c r="A718" s="31"/>
      <c r="B718" s="32" t="s">
        <v>385</v>
      </c>
      <c r="C718" s="33">
        <v>3600000</v>
      </c>
      <c r="D718" s="33">
        <v>3600000</v>
      </c>
      <c r="E718" s="33">
        <v>3600000</v>
      </c>
      <c r="F718" s="1">
        <f>FEB!I718</f>
        <v>300000</v>
      </c>
      <c r="G718" s="33">
        <v>300000</v>
      </c>
      <c r="H718" s="33">
        <v>0</v>
      </c>
      <c r="I718" s="59">
        <f t="shared" si="335"/>
        <v>600000</v>
      </c>
      <c r="J718" s="54">
        <f t="shared" si="336"/>
        <v>3000000</v>
      </c>
      <c r="K718" s="55">
        <f t="shared" si="337"/>
        <v>0.16666666666666666</v>
      </c>
    </row>
    <row r="719" spans="1:11" x14ac:dyDescent="0.25">
      <c r="A719" s="31"/>
      <c r="B719" s="32" t="s">
        <v>427</v>
      </c>
      <c r="C719" s="33">
        <v>3000000</v>
      </c>
      <c r="D719" s="33">
        <v>3000000</v>
      </c>
      <c r="E719" s="33">
        <v>3000000</v>
      </c>
      <c r="F719" s="1">
        <f>FEB!I719</f>
        <v>250000</v>
      </c>
      <c r="G719" s="33">
        <v>250000</v>
      </c>
      <c r="H719" s="33">
        <v>0</v>
      </c>
      <c r="I719" s="59">
        <f t="shared" si="335"/>
        <v>500000</v>
      </c>
      <c r="J719" s="54">
        <f t="shared" si="336"/>
        <v>2500000</v>
      </c>
      <c r="K719" s="55">
        <f t="shared" si="337"/>
        <v>0.16666666666666666</v>
      </c>
    </row>
    <row r="720" spans="1:11" x14ac:dyDescent="0.25">
      <c r="A720" s="31"/>
      <c r="B720" s="32" t="s">
        <v>454</v>
      </c>
      <c r="C720" s="33">
        <v>4800000</v>
      </c>
      <c r="D720" s="33">
        <v>4800000</v>
      </c>
      <c r="E720" s="33">
        <v>4800000</v>
      </c>
      <c r="F720" s="1">
        <f>FEB!I720</f>
        <v>400000</v>
      </c>
      <c r="G720" s="33">
        <v>400000</v>
      </c>
      <c r="H720" s="33">
        <v>0</v>
      </c>
      <c r="I720" s="59">
        <f t="shared" si="335"/>
        <v>800000</v>
      </c>
      <c r="J720" s="54">
        <f t="shared" si="336"/>
        <v>4000000</v>
      </c>
      <c r="K720" s="55">
        <f t="shared" si="337"/>
        <v>0.16666666666666666</v>
      </c>
    </row>
    <row r="721" spans="1:11" x14ac:dyDescent="0.25">
      <c r="A721" s="31"/>
      <c r="B721" s="32" t="s">
        <v>471</v>
      </c>
      <c r="C721" s="33">
        <v>3600000</v>
      </c>
      <c r="D721" s="33">
        <v>3600000</v>
      </c>
      <c r="E721" s="33">
        <v>3600000</v>
      </c>
      <c r="F721" s="1">
        <f>FEB!I721</f>
        <v>300000</v>
      </c>
      <c r="G721" s="33">
        <v>300000</v>
      </c>
      <c r="H721" s="33">
        <v>0</v>
      </c>
      <c r="I721" s="59">
        <f t="shared" si="335"/>
        <v>600000</v>
      </c>
      <c r="J721" s="54">
        <f t="shared" si="336"/>
        <v>3000000</v>
      </c>
      <c r="K721" s="55">
        <f t="shared" si="337"/>
        <v>0.16666666666666666</v>
      </c>
    </row>
    <row r="722" spans="1:11" x14ac:dyDescent="0.25">
      <c r="A722" s="31" t="s">
        <v>162</v>
      </c>
      <c r="B722" s="32" t="s">
        <v>154</v>
      </c>
      <c r="C722" s="33">
        <f t="shared" ref="C722:H723" si="341">C723</f>
        <v>29250000</v>
      </c>
      <c r="D722" s="33">
        <f t="shared" si="341"/>
        <v>29250000</v>
      </c>
      <c r="E722" s="33">
        <f t="shared" si="341"/>
        <v>29250000</v>
      </c>
      <c r="F722" s="33">
        <f>FEB!I722</f>
        <v>0</v>
      </c>
      <c r="G722" s="33">
        <f t="shared" si="341"/>
        <v>0</v>
      </c>
      <c r="H722" s="33">
        <f t="shared" si="341"/>
        <v>0</v>
      </c>
      <c r="I722" s="59">
        <f t="shared" si="335"/>
        <v>0</v>
      </c>
      <c r="J722" s="54">
        <f t="shared" si="336"/>
        <v>29250000</v>
      </c>
      <c r="K722" s="55">
        <f t="shared" si="337"/>
        <v>0</v>
      </c>
    </row>
    <row r="723" spans="1:11" x14ac:dyDescent="0.25">
      <c r="A723" s="31">
        <v>521119</v>
      </c>
      <c r="B723" s="32" t="s">
        <v>12</v>
      </c>
      <c r="C723" s="33">
        <f t="shared" si="341"/>
        <v>29250000</v>
      </c>
      <c r="D723" s="33">
        <f t="shared" si="341"/>
        <v>29250000</v>
      </c>
      <c r="E723" s="33">
        <f t="shared" si="341"/>
        <v>29250000</v>
      </c>
      <c r="F723" s="33">
        <f>FEB!I723</f>
        <v>0</v>
      </c>
      <c r="G723" s="33">
        <f t="shared" si="341"/>
        <v>0</v>
      </c>
      <c r="H723" s="33">
        <f t="shared" si="341"/>
        <v>0</v>
      </c>
      <c r="I723" s="59">
        <f t="shared" si="335"/>
        <v>0</v>
      </c>
      <c r="J723" s="54">
        <f t="shared" si="336"/>
        <v>29250000</v>
      </c>
      <c r="K723" s="55">
        <f t="shared" si="337"/>
        <v>0</v>
      </c>
    </row>
    <row r="724" spans="1:11" x14ac:dyDescent="0.25">
      <c r="A724" s="31"/>
      <c r="B724" s="32" t="s">
        <v>386</v>
      </c>
      <c r="C724" s="33">
        <v>29250000</v>
      </c>
      <c r="D724" s="33">
        <v>29250000</v>
      </c>
      <c r="E724" s="33">
        <v>29250000</v>
      </c>
      <c r="F724" s="1">
        <f>FEB!I724</f>
        <v>0</v>
      </c>
      <c r="G724" s="33">
        <v>0</v>
      </c>
      <c r="H724" s="33">
        <v>0</v>
      </c>
      <c r="I724" s="59">
        <f t="shared" si="335"/>
        <v>0</v>
      </c>
      <c r="J724" s="54">
        <f t="shared" si="336"/>
        <v>29250000</v>
      </c>
      <c r="K724" s="55">
        <f t="shared" si="337"/>
        <v>0</v>
      </c>
    </row>
    <row r="725" spans="1:11" x14ac:dyDescent="0.25">
      <c r="A725" s="31" t="s">
        <v>161</v>
      </c>
      <c r="B725" s="32" t="s">
        <v>155</v>
      </c>
      <c r="C725" s="33">
        <f>C726+C728+C730</f>
        <v>265000000</v>
      </c>
      <c r="D725" s="33">
        <f>D726+D728+D730</f>
        <v>265000000</v>
      </c>
      <c r="E725" s="33">
        <f>E726+E728+E730</f>
        <v>265000000</v>
      </c>
      <c r="F725" s="33">
        <f>FEB!I725</f>
        <v>35346300</v>
      </c>
      <c r="G725" s="33">
        <f t="shared" ref="G725:H725" si="342">G726+G728+G730</f>
        <v>45847114</v>
      </c>
      <c r="H725" s="33">
        <f t="shared" si="342"/>
        <v>0</v>
      </c>
      <c r="I725" s="59">
        <f t="shared" si="335"/>
        <v>81193414</v>
      </c>
      <c r="J725" s="54">
        <f t="shared" si="336"/>
        <v>183806586</v>
      </c>
      <c r="K725" s="55">
        <f t="shared" si="337"/>
        <v>0.30639024150943395</v>
      </c>
    </row>
    <row r="726" spans="1:11" x14ac:dyDescent="0.25">
      <c r="A726" s="31">
        <v>524111</v>
      </c>
      <c r="B726" s="32" t="s">
        <v>156</v>
      </c>
      <c r="C726" s="33">
        <f>C727</f>
        <v>250000000</v>
      </c>
      <c r="D726" s="33">
        <f>D727</f>
        <v>250000000</v>
      </c>
      <c r="E726" s="33">
        <f>E727</f>
        <v>250000000</v>
      </c>
      <c r="F726" s="33">
        <f>FEB!I726</f>
        <v>34946300</v>
      </c>
      <c r="G726" s="33">
        <f t="shared" ref="G726:H726" si="343">G727</f>
        <v>45547114</v>
      </c>
      <c r="H726" s="33">
        <f t="shared" si="343"/>
        <v>0</v>
      </c>
      <c r="I726" s="59">
        <f t="shared" si="335"/>
        <v>80493414</v>
      </c>
      <c r="J726" s="54">
        <f t="shared" si="336"/>
        <v>169506586</v>
      </c>
      <c r="K726" s="55">
        <f t="shared" si="337"/>
        <v>0.321973656</v>
      </c>
    </row>
    <row r="727" spans="1:11" x14ac:dyDescent="0.25">
      <c r="A727" s="31"/>
      <c r="B727" s="32" t="s">
        <v>387</v>
      </c>
      <c r="C727" s="33">
        <v>250000000</v>
      </c>
      <c r="D727" s="33">
        <v>250000000</v>
      </c>
      <c r="E727" s="33">
        <v>250000000</v>
      </c>
      <c r="F727" s="1">
        <f>FEB!I727</f>
        <v>34946300</v>
      </c>
      <c r="G727" s="33">
        <f>10970000+13400000+2900000+18277114</f>
        <v>45547114</v>
      </c>
      <c r="H727" s="33">
        <v>0</v>
      </c>
      <c r="I727" s="59">
        <f t="shared" si="335"/>
        <v>80493414</v>
      </c>
      <c r="J727" s="54">
        <f t="shared" si="336"/>
        <v>169506586</v>
      </c>
      <c r="K727" s="55">
        <f t="shared" si="337"/>
        <v>0.321973656</v>
      </c>
    </row>
    <row r="728" spans="1:11" x14ac:dyDescent="0.25">
      <c r="A728" s="31">
        <v>524113</v>
      </c>
      <c r="B728" s="32" t="s">
        <v>38</v>
      </c>
      <c r="C728" s="33">
        <f>C729</f>
        <v>10000000</v>
      </c>
      <c r="D728" s="33">
        <f>D729</f>
        <v>10000000</v>
      </c>
      <c r="E728" s="33">
        <f>E729</f>
        <v>10000000</v>
      </c>
      <c r="F728" s="33">
        <f>FEB!I728</f>
        <v>400000</v>
      </c>
      <c r="G728" s="33">
        <f t="shared" ref="G728:H728" si="344">G729</f>
        <v>300000</v>
      </c>
      <c r="H728" s="33">
        <f t="shared" si="344"/>
        <v>0</v>
      </c>
      <c r="I728" s="59">
        <f t="shared" si="335"/>
        <v>700000</v>
      </c>
      <c r="J728" s="54">
        <f t="shared" si="336"/>
        <v>9300000</v>
      </c>
      <c r="K728" s="55">
        <f t="shared" si="337"/>
        <v>7.0000000000000007E-2</v>
      </c>
    </row>
    <row r="729" spans="1:11" x14ac:dyDescent="0.25">
      <c r="A729" s="31"/>
      <c r="B729" s="32" t="s">
        <v>388</v>
      </c>
      <c r="C729" s="33">
        <v>10000000</v>
      </c>
      <c r="D729" s="33">
        <v>10000000</v>
      </c>
      <c r="E729" s="33">
        <v>10000000</v>
      </c>
      <c r="F729" s="1">
        <f>FEB!I729</f>
        <v>400000</v>
      </c>
      <c r="G729" s="33">
        <v>300000</v>
      </c>
      <c r="H729" s="33">
        <v>0</v>
      </c>
      <c r="I729" s="59">
        <f t="shared" si="335"/>
        <v>700000</v>
      </c>
      <c r="J729" s="54">
        <f t="shared" si="336"/>
        <v>9300000</v>
      </c>
      <c r="K729" s="55">
        <f t="shared" si="337"/>
        <v>7.0000000000000007E-2</v>
      </c>
    </row>
    <row r="730" spans="1:11" x14ac:dyDescent="0.25">
      <c r="A730" s="31">
        <v>524114</v>
      </c>
      <c r="B730" s="32" t="s">
        <v>103</v>
      </c>
      <c r="C730" s="33">
        <f>C731</f>
        <v>5000000</v>
      </c>
      <c r="D730" s="33">
        <f>D731</f>
        <v>5000000</v>
      </c>
      <c r="E730" s="33">
        <f>E731</f>
        <v>5000000</v>
      </c>
      <c r="F730" s="33">
        <f>FEB!I730</f>
        <v>0</v>
      </c>
      <c r="G730" s="33">
        <f t="shared" ref="G730:H730" si="345">G731</f>
        <v>0</v>
      </c>
      <c r="H730" s="33">
        <f t="shared" si="345"/>
        <v>0</v>
      </c>
      <c r="I730" s="59">
        <f t="shared" si="335"/>
        <v>0</v>
      </c>
      <c r="J730" s="54">
        <f t="shared" si="336"/>
        <v>5000000</v>
      </c>
      <c r="K730" s="55">
        <f t="shared" si="337"/>
        <v>0</v>
      </c>
    </row>
    <row r="731" spans="1:11" x14ac:dyDescent="0.25">
      <c r="A731" s="31"/>
      <c r="B731" s="32" t="s">
        <v>389</v>
      </c>
      <c r="C731" s="33">
        <v>5000000</v>
      </c>
      <c r="D731" s="33">
        <v>5000000</v>
      </c>
      <c r="E731" s="33">
        <v>5000000</v>
      </c>
      <c r="F731" s="1">
        <f>FEB!I731</f>
        <v>0</v>
      </c>
      <c r="G731" s="33">
        <v>0</v>
      </c>
      <c r="H731" s="33">
        <v>0</v>
      </c>
      <c r="I731" s="59">
        <f t="shared" si="335"/>
        <v>0</v>
      </c>
      <c r="J731" s="54">
        <f t="shared" si="336"/>
        <v>5000000</v>
      </c>
      <c r="K731" s="55">
        <f t="shared" si="337"/>
        <v>0</v>
      </c>
    </row>
    <row r="732" spans="1:11" x14ac:dyDescent="0.25">
      <c r="A732" s="31" t="s">
        <v>160</v>
      </c>
      <c r="B732" s="32" t="s">
        <v>157</v>
      </c>
      <c r="C732" s="33">
        <f t="shared" ref="C732:H733" si="346">C733</f>
        <v>100000000</v>
      </c>
      <c r="D732" s="33">
        <f t="shared" si="346"/>
        <v>100000000</v>
      </c>
      <c r="E732" s="33">
        <f t="shared" si="346"/>
        <v>100000000</v>
      </c>
      <c r="F732" s="33">
        <f>FEB!I732</f>
        <v>0</v>
      </c>
      <c r="G732" s="33">
        <f t="shared" si="346"/>
        <v>22816000</v>
      </c>
      <c r="H732" s="33">
        <f t="shared" si="346"/>
        <v>0</v>
      </c>
      <c r="I732" s="59">
        <f t="shared" si="335"/>
        <v>22816000</v>
      </c>
      <c r="J732" s="54">
        <f t="shared" si="336"/>
        <v>77184000</v>
      </c>
      <c r="K732" s="55">
        <f t="shared" si="337"/>
        <v>0.22816</v>
      </c>
    </row>
    <row r="733" spans="1:11" x14ac:dyDescent="0.25">
      <c r="A733" s="31">
        <v>523199</v>
      </c>
      <c r="B733" s="32" t="s">
        <v>151</v>
      </c>
      <c r="C733" s="33">
        <f t="shared" si="346"/>
        <v>100000000</v>
      </c>
      <c r="D733" s="33">
        <f t="shared" si="346"/>
        <v>100000000</v>
      </c>
      <c r="E733" s="33">
        <f t="shared" si="346"/>
        <v>100000000</v>
      </c>
      <c r="F733" s="33">
        <f>FEB!I733</f>
        <v>0</v>
      </c>
      <c r="G733" s="33">
        <f>G734</f>
        <v>22816000</v>
      </c>
      <c r="H733" s="33">
        <f>H734</f>
        <v>0</v>
      </c>
      <c r="I733" s="59">
        <f t="shared" si="335"/>
        <v>22816000</v>
      </c>
      <c r="J733" s="54">
        <f t="shared" si="336"/>
        <v>77184000</v>
      </c>
      <c r="K733" s="55">
        <f t="shared" si="337"/>
        <v>0.22816</v>
      </c>
    </row>
    <row r="734" spans="1:11" x14ac:dyDescent="0.25">
      <c r="A734" s="31"/>
      <c r="B734" s="9" t="s">
        <v>279</v>
      </c>
      <c r="C734" s="33">
        <v>100000000</v>
      </c>
      <c r="D734" s="33">
        <v>100000000</v>
      </c>
      <c r="E734" s="33">
        <v>100000000</v>
      </c>
      <c r="F734" s="1">
        <f>FEB!I734</f>
        <v>0</v>
      </c>
      <c r="G734" s="33">
        <v>22816000</v>
      </c>
      <c r="H734" s="33">
        <v>0</v>
      </c>
      <c r="I734" s="59">
        <f t="shared" si="335"/>
        <v>22816000</v>
      </c>
      <c r="J734" s="54">
        <f t="shared" si="336"/>
        <v>77184000</v>
      </c>
      <c r="K734" s="55">
        <f t="shared" si="337"/>
        <v>0.22816</v>
      </c>
    </row>
    <row r="735" spans="1:11" x14ac:dyDescent="0.25">
      <c r="A735" s="63"/>
      <c r="B735" s="64"/>
      <c r="C735" s="65"/>
      <c r="D735" s="65"/>
      <c r="E735" s="65"/>
      <c r="F735" s="37"/>
      <c r="G735" s="65"/>
      <c r="H735" s="65"/>
      <c r="I735" s="66"/>
      <c r="J735" s="67"/>
      <c r="K735" s="68"/>
    </row>
    <row r="736" spans="1:11" x14ac:dyDescent="0.25">
      <c r="A736" s="159" t="s">
        <v>529</v>
      </c>
      <c r="B736" s="159"/>
      <c r="C736" s="50"/>
      <c r="D736" s="50"/>
      <c r="E736" s="50"/>
      <c r="F736" s="159" t="s">
        <v>646</v>
      </c>
      <c r="G736" s="159"/>
      <c r="H736" s="159"/>
      <c r="I736" s="159"/>
    </row>
    <row r="737" spans="1:12" x14ac:dyDescent="0.25">
      <c r="A737" s="159" t="s">
        <v>530</v>
      </c>
      <c r="B737" s="159"/>
      <c r="C737" s="50"/>
      <c r="D737" s="50"/>
      <c r="E737" s="50"/>
      <c r="F737" s="159" t="s">
        <v>531</v>
      </c>
      <c r="G737" s="159"/>
      <c r="H737" s="159"/>
      <c r="I737" s="159"/>
    </row>
    <row r="738" spans="1:12" ht="51.75" customHeight="1" x14ac:dyDescent="0.25">
      <c r="A738" s="160" t="s">
        <v>545</v>
      </c>
      <c r="B738" s="160"/>
      <c r="C738" s="51"/>
      <c r="D738" s="51"/>
      <c r="E738" s="51"/>
      <c r="F738" s="160" t="s">
        <v>532</v>
      </c>
      <c r="G738" s="160"/>
      <c r="H738" s="160"/>
      <c r="I738" s="160"/>
    </row>
    <row r="739" spans="1:12" x14ac:dyDescent="0.25">
      <c r="A739" s="159" t="s">
        <v>546</v>
      </c>
      <c r="B739" s="159"/>
      <c r="C739" s="50"/>
      <c r="D739" s="50"/>
      <c r="E739" s="50"/>
      <c r="F739" s="159" t="s">
        <v>533</v>
      </c>
      <c r="G739" s="159"/>
      <c r="H739" s="159"/>
      <c r="I739" s="159"/>
    </row>
    <row r="740" spans="1:12" x14ac:dyDescent="0.25">
      <c r="F740" s="37"/>
    </row>
    <row r="741" spans="1:12" ht="18.75" x14ac:dyDescent="0.3">
      <c r="A741" s="164" t="s">
        <v>515</v>
      </c>
      <c r="B741" s="164"/>
      <c r="C741" s="164"/>
      <c r="D741" s="164"/>
      <c r="E741" s="164"/>
      <c r="F741" s="164"/>
      <c r="G741" s="75"/>
      <c r="H741" s="75"/>
      <c r="I741" s="75"/>
    </row>
    <row r="742" spans="1:12" ht="18.75" x14ac:dyDescent="0.3">
      <c r="A742" s="165" t="s">
        <v>639</v>
      </c>
      <c r="B742" s="165"/>
      <c r="C742" s="165"/>
      <c r="D742" s="165"/>
      <c r="E742" s="165"/>
      <c r="F742" s="165"/>
      <c r="G742" s="76"/>
      <c r="H742" s="76"/>
      <c r="I742" s="76"/>
    </row>
    <row r="743" spans="1:12" x14ac:dyDescent="0.25">
      <c r="B743" s="3"/>
      <c r="F743" s="3"/>
    </row>
    <row r="744" spans="1:12" s="7" customFormat="1" x14ac:dyDescent="0.25">
      <c r="A744" s="36" t="s">
        <v>517</v>
      </c>
      <c r="B744" s="36" t="s">
        <v>518</v>
      </c>
      <c r="C744" s="10" t="s">
        <v>519</v>
      </c>
      <c r="D744" s="16"/>
      <c r="E744" s="40" t="s">
        <v>520</v>
      </c>
      <c r="F744" s="18" t="s">
        <v>521</v>
      </c>
      <c r="G744" s="41" t="s">
        <v>522</v>
      </c>
      <c r="L744" s="16"/>
    </row>
    <row r="745" spans="1:12" x14ac:dyDescent="0.25">
      <c r="A745" s="9" t="s">
        <v>594</v>
      </c>
      <c r="B745" s="38" t="s">
        <v>555</v>
      </c>
      <c r="C745" s="39">
        <v>35955745</v>
      </c>
      <c r="E745" s="42">
        <v>44606</v>
      </c>
      <c r="F745" s="77" t="s">
        <v>578</v>
      </c>
      <c r="G745" s="78">
        <v>44621</v>
      </c>
    </row>
    <row r="746" spans="1:12" x14ac:dyDescent="0.25">
      <c r="A746" s="9" t="s">
        <v>595</v>
      </c>
      <c r="B746" s="38" t="s">
        <v>556</v>
      </c>
      <c r="C746" s="39">
        <v>118256584</v>
      </c>
      <c r="E746" s="42">
        <v>44616</v>
      </c>
      <c r="F746" s="77" t="s">
        <v>577</v>
      </c>
      <c r="G746" s="78">
        <v>44621</v>
      </c>
    </row>
    <row r="747" spans="1:12" x14ac:dyDescent="0.25">
      <c r="A747" s="9" t="s">
        <v>596</v>
      </c>
      <c r="B747" s="32" t="s">
        <v>579</v>
      </c>
      <c r="C747" s="39">
        <v>50604671</v>
      </c>
      <c r="E747" s="42">
        <v>44617</v>
      </c>
      <c r="F747" s="77" t="s">
        <v>576</v>
      </c>
      <c r="G747" s="78">
        <v>44621</v>
      </c>
    </row>
    <row r="748" spans="1:12" x14ac:dyDescent="0.25">
      <c r="A748" s="9" t="s">
        <v>598</v>
      </c>
      <c r="B748" s="32" t="s">
        <v>600</v>
      </c>
      <c r="C748" s="39">
        <v>4167000</v>
      </c>
      <c r="E748" s="42">
        <v>44628</v>
      </c>
      <c r="F748" s="77" t="s">
        <v>597</v>
      </c>
      <c r="G748" s="78">
        <v>44629</v>
      </c>
    </row>
    <row r="749" spans="1:12" x14ac:dyDescent="0.25">
      <c r="A749" s="9" t="s">
        <v>602</v>
      </c>
      <c r="B749" s="32" t="s">
        <v>605</v>
      </c>
      <c r="C749" s="39">
        <v>21385000</v>
      </c>
      <c r="E749" s="42">
        <v>44631</v>
      </c>
      <c r="F749" s="77" t="s">
        <v>607</v>
      </c>
      <c r="G749" s="78">
        <v>44631</v>
      </c>
    </row>
    <row r="750" spans="1:12" x14ac:dyDescent="0.25">
      <c r="A750" s="9" t="s">
        <v>603</v>
      </c>
      <c r="B750" s="32" t="s">
        <v>606</v>
      </c>
      <c r="C750" s="39">
        <v>79350910</v>
      </c>
      <c r="E750" s="42">
        <v>44631</v>
      </c>
      <c r="F750" s="77" t="s">
        <v>608</v>
      </c>
      <c r="G750" s="78">
        <v>44631</v>
      </c>
    </row>
    <row r="751" spans="1:12" x14ac:dyDescent="0.25">
      <c r="A751" s="9" t="s">
        <v>604</v>
      </c>
      <c r="B751" s="32" t="s">
        <v>599</v>
      </c>
      <c r="C751" s="39">
        <v>28994333</v>
      </c>
      <c r="E751" s="42">
        <v>44628</v>
      </c>
      <c r="F751" s="77" t="s">
        <v>601</v>
      </c>
      <c r="G751" s="78">
        <v>44629</v>
      </c>
    </row>
    <row r="752" spans="1:12" x14ac:dyDescent="0.25">
      <c r="A752" s="9" t="s">
        <v>593</v>
      </c>
      <c r="B752" s="38" t="s">
        <v>568</v>
      </c>
      <c r="C752" s="39">
        <v>8890000</v>
      </c>
      <c r="E752" s="42">
        <v>44628</v>
      </c>
      <c r="F752" s="77" t="s">
        <v>592</v>
      </c>
      <c r="G752" s="78">
        <v>44628</v>
      </c>
    </row>
    <row r="753" spans="1:7" x14ac:dyDescent="0.25">
      <c r="A753" s="9" t="s">
        <v>584</v>
      </c>
      <c r="B753" s="32" t="s">
        <v>580</v>
      </c>
      <c r="C753" s="39">
        <v>55092600</v>
      </c>
      <c r="E753" s="42">
        <v>44628</v>
      </c>
      <c r="F753" s="77" t="s">
        <v>588</v>
      </c>
      <c r="G753" s="78">
        <v>44629</v>
      </c>
    </row>
    <row r="754" spans="1:7" x14ac:dyDescent="0.25">
      <c r="A754" s="9" t="s">
        <v>585</v>
      </c>
      <c r="B754" s="32" t="s">
        <v>581</v>
      </c>
      <c r="C754" s="39">
        <v>2154000</v>
      </c>
      <c r="E754" s="42">
        <v>44628</v>
      </c>
      <c r="F754" s="77" t="s">
        <v>589</v>
      </c>
      <c r="G754" s="78">
        <v>44629</v>
      </c>
    </row>
    <row r="755" spans="1:7" x14ac:dyDescent="0.25">
      <c r="A755" s="9" t="s">
        <v>586</v>
      </c>
      <c r="B755" s="32" t="s">
        <v>582</v>
      </c>
      <c r="C755" s="39">
        <v>1350000</v>
      </c>
      <c r="E755" s="42">
        <v>44628</v>
      </c>
      <c r="F755" s="77" t="s">
        <v>590</v>
      </c>
      <c r="G755" s="78">
        <v>44629</v>
      </c>
    </row>
    <row r="756" spans="1:7" x14ac:dyDescent="0.25">
      <c r="A756" s="9" t="s">
        <v>587</v>
      </c>
      <c r="B756" s="32" t="s">
        <v>583</v>
      </c>
      <c r="C756" s="39">
        <v>1000000</v>
      </c>
      <c r="E756" s="42">
        <v>44628</v>
      </c>
      <c r="F756" s="77" t="s">
        <v>591</v>
      </c>
      <c r="G756" s="78">
        <v>44629</v>
      </c>
    </row>
    <row r="757" spans="1:7" x14ac:dyDescent="0.25">
      <c r="A757" s="9" t="s">
        <v>611</v>
      </c>
      <c r="B757" s="32" t="s">
        <v>610</v>
      </c>
      <c r="C757" s="39">
        <v>6585619</v>
      </c>
      <c r="E757" s="42">
        <v>44628</v>
      </c>
      <c r="F757" s="77" t="s">
        <v>609</v>
      </c>
      <c r="G757" s="78">
        <v>44629</v>
      </c>
    </row>
    <row r="758" spans="1:7" x14ac:dyDescent="0.25">
      <c r="A758" s="9" t="s">
        <v>612</v>
      </c>
      <c r="B758" s="32" t="s">
        <v>614</v>
      </c>
      <c r="C758" s="39">
        <v>7000000</v>
      </c>
      <c r="E758" s="42">
        <v>44637</v>
      </c>
      <c r="F758" s="77" t="s">
        <v>617</v>
      </c>
      <c r="G758" s="78">
        <v>44637</v>
      </c>
    </row>
    <row r="759" spans="1:7" x14ac:dyDescent="0.25">
      <c r="A759" s="9" t="s">
        <v>613</v>
      </c>
      <c r="B759" s="32" t="s">
        <v>615</v>
      </c>
      <c r="C759" s="39">
        <v>7000000</v>
      </c>
      <c r="E759" s="42">
        <v>44637</v>
      </c>
      <c r="F759" s="77" t="s">
        <v>616</v>
      </c>
      <c r="G759" s="78">
        <v>44637</v>
      </c>
    </row>
    <row r="760" spans="1:7" x14ac:dyDescent="0.25">
      <c r="A760" s="9" t="s">
        <v>620</v>
      </c>
      <c r="B760" s="32" t="s">
        <v>618</v>
      </c>
      <c r="C760" s="39">
        <v>46499755</v>
      </c>
      <c r="E760" s="42">
        <v>44637</v>
      </c>
      <c r="F760" s="77" t="s">
        <v>622</v>
      </c>
      <c r="G760" s="78">
        <v>44637</v>
      </c>
    </row>
    <row r="761" spans="1:7" x14ac:dyDescent="0.25">
      <c r="A761" s="9" t="s">
        <v>621</v>
      </c>
      <c r="B761" s="32" t="s">
        <v>619</v>
      </c>
      <c r="C761" s="39">
        <v>1775000</v>
      </c>
      <c r="E761" s="42">
        <v>44637</v>
      </c>
      <c r="F761" s="77" t="s">
        <v>623</v>
      </c>
      <c r="G761" s="78">
        <v>44637</v>
      </c>
    </row>
    <row r="762" spans="1:7" x14ac:dyDescent="0.25">
      <c r="A762" s="9" t="s">
        <v>624</v>
      </c>
      <c r="B762" s="32" t="s">
        <v>629</v>
      </c>
      <c r="C762" s="39">
        <v>26321000</v>
      </c>
      <c r="E762" s="42">
        <v>44643</v>
      </c>
      <c r="F762" s="77" t="s">
        <v>634</v>
      </c>
      <c r="G762" s="78">
        <v>44643</v>
      </c>
    </row>
    <row r="763" spans="1:7" x14ac:dyDescent="0.25">
      <c r="A763" s="9" t="s">
        <v>625</v>
      </c>
      <c r="B763" s="32" t="s">
        <v>630</v>
      </c>
      <c r="C763" s="39">
        <v>20112000</v>
      </c>
      <c r="E763" s="42">
        <v>44643</v>
      </c>
      <c r="F763" s="77" t="s">
        <v>635</v>
      </c>
      <c r="G763" s="78">
        <v>44643</v>
      </c>
    </row>
    <row r="764" spans="1:7" x14ac:dyDescent="0.25">
      <c r="A764" s="9" t="s">
        <v>626</v>
      </c>
      <c r="B764" s="32" t="s">
        <v>631</v>
      </c>
      <c r="C764" s="39">
        <v>2073000</v>
      </c>
      <c r="E764" s="42">
        <v>44643</v>
      </c>
      <c r="F764" s="77" t="s">
        <v>636</v>
      </c>
      <c r="G764" s="78">
        <v>44643</v>
      </c>
    </row>
    <row r="765" spans="1:7" x14ac:dyDescent="0.25">
      <c r="A765" s="9" t="s">
        <v>627</v>
      </c>
      <c r="B765" s="32" t="s">
        <v>632</v>
      </c>
      <c r="C765" s="39">
        <v>1500000</v>
      </c>
      <c r="E765" s="42">
        <v>44643</v>
      </c>
      <c r="F765" s="77" t="s">
        <v>637</v>
      </c>
      <c r="G765" s="78">
        <v>44643</v>
      </c>
    </row>
    <row r="766" spans="1:7" x14ac:dyDescent="0.25">
      <c r="A766" s="9" t="s">
        <v>628</v>
      </c>
      <c r="B766" s="32" t="s">
        <v>633</v>
      </c>
      <c r="C766" s="39">
        <v>9979800</v>
      </c>
      <c r="E766" s="42">
        <v>44643</v>
      </c>
      <c r="F766" s="77" t="s">
        <v>638</v>
      </c>
      <c r="G766" s="78">
        <v>44643</v>
      </c>
    </row>
    <row r="767" spans="1:7" x14ac:dyDescent="0.25">
      <c r="A767" s="9" t="s">
        <v>641</v>
      </c>
      <c r="B767" s="32" t="s">
        <v>645</v>
      </c>
      <c r="C767" s="39">
        <v>41449589</v>
      </c>
      <c r="E767" s="42">
        <v>44650</v>
      </c>
      <c r="F767" s="77" t="s">
        <v>640</v>
      </c>
      <c r="G767" s="78">
        <v>44650</v>
      </c>
    </row>
    <row r="768" spans="1:7" x14ac:dyDescent="0.25">
      <c r="A768" s="9" t="s">
        <v>642</v>
      </c>
      <c r="B768" s="32" t="s">
        <v>644</v>
      </c>
      <c r="C768" s="39">
        <v>4500000</v>
      </c>
      <c r="E768" s="42">
        <v>44650</v>
      </c>
      <c r="F768" s="77" t="s">
        <v>643</v>
      </c>
      <c r="G768" s="78">
        <v>44650</v>
      </c>
    </row>
    <row r="769" spans="1:9" x14ac:dyDescent="0.25">
      <c r="A769" s="9"/>
      <c r="B769" s="32"/>
      <c r="C769" s="39"/>
      <c r="E769" s="42"/>
      <c r="F769" s="77"/>
      <c r="G769" s="78"/>
    </row>
    <row r="770" spans="1:9" x14ac:dyDescent="0.25">
      <c r="A770" s="9"/>
      <c r="B770" s="32"/>
      <c r="C770" s="39"/>
      <c r="E770" s="42"/>
      <c r="F770" s="77"/>
      <c r="G770" s="78"/>
    </row>
    <row r="771" spans="1:9" x14ac:dyDescent="0.25">
      <c r="A771" s="9"/>
      <c r="B771" s="38"/>
      <c r="C771" s="39"/>
      <c r="D771" s="71"/>
      <c r="E771" s="72"/>
      <c r="F771" s="73"/>
    </row>
    <row r="772" spans="1:9" x14ac:dyDescent="0.25">
      <c r="A772" s="9"/>
      <c r="B772" s="32"/>
      <c r="C772" s="39"/>
      <c r="D772" s="71"/>
      <c r="E772" s="74"/>
      <c r="F772" s="73"/>
    </row>
    <row r="773" spans="1:9" x14ac:dyDescent="0.25">
      <c r="A773" s="44"/>
      <c r="B773" s="44"/>
      <c r="C773" s="45"/>
      <c r="D773" s="47"/>
      <c r="E773" s="47"/>
      <c r="F773" s="47"/>
      <c r="G773" s="60"/>
    </row>
    <row r="774" spans="1:9" x14ac:dyDescent="0.25">
      <c r="A774" s="38"/>
      <c r="B774" s="46" t="s">
        <v>525</v>
      </c>
      <c r="C774" s="39">
        <f>SUM(C745:C773)</f>
        <v>581996606</v>
      </c>
      <c r="D774" s="49"/>
      <c r="E774" s="49"/>
      <c r="F774" s="47"/>
    </row>
    <row r="775" spans="1:9" x14ac:dyDescent="0.25">
      <c r="A775" s="38"/>
      <c r="B775" s="46" t="s">
        <v>513</v>
      </c>
      <c r="C775" s="39">
        <f>F7</f>
        <v>602907511</v>
      </c>
      <c r="D775" s="49"/>
      <c r="E775" s="49"/>
      <c r="F775" s="47"/>
    </row>
    <row r="776" spans="1:9" x14ac:dyDescent="0.25">
      <c r="A776" s="38"/>
      <c r="B776" s="46" t="s">
        <v>526</v>
      </c>
      <c r="C776" s="39">
        <f>SUM(C774:C775)</f>
        <v>1184904117</v>
      </c>
      <c r="D776" s="49"/>
      <c r="E776" s="49"/>
      <c r="F776" s="47"/>
    </row>
    <row r="777" spans="1:9" x14ac:dyDescent="0.25">
      <c r="A777" s="38"/>
      <c r="B777" s="46" t="s">
        <v>527</v>
      </c>
      <c r="C777" s="39">
        <f>I7</f>
        <v>1184904117</v>
      </c>
      <c r="D777" s="49"/>
      <c r="E777" s="49"/>
      <c r="F777" s="47"/>
    </row>
    <row r="778" spans="1:9" x14ac:dyDescent="0.25">
      <c r="A778" s="38"/>
      <c r="B778" s="46" t="s">
        <v>528</v>
      </c>
      <c r="C778" s="39">
        <f>C776-C777</f>
        <v>0</v>
      </c>
      <c r="D778" s="49"/>
      <c r="E778" s="49"/>
      <c r="F778" s="47"/>
    </row>
    <row r="779" spans="1:9" x14ac:dyDescent="0.25">
      <c r="A779" s="47"/>
      <c r="B779" s="48"/>
      <c r="C779" s="49"/>
      <c r="D779" s="49"/>
      <c r="E779" s="49"/>
      <c r="F779" s="3"/>
    </row>
    <row r="780" spans="1:9" x14ac:dyDescent="0.25">
      <c r="B780" s="3"/>
      <c r="F780" s="3"/>
    </row>
    <row r="781" spans="1:9" x14ac:dyDescent="0.25">
      <c r="A781" s="159" t="s">
        <v>529</v>
      </c>
      <c r="B781" s="159"/>
      <c r="C781" s="50"/>
      <c r="D781" s="159" t="s">
        <v>575</v>
      </c>
      <c r="E781" s="159"/>
      <c r="F781" s="159"/>
      <c r="G781" s="50"/>
      <c r="I781" s="3"/>
    </row>
    <row r="782" spans="1:9" x14ac:dyDescent="0.25">
      <c r="A782" s="159" t="s">
        <v>530</v>
      </c>
      <c r="B782" s="159"/>
      <c r="C782" s="50"/>
      <c r="D782" s="159" t="s">
        <v>531</v>
      </c>
      <c r="E782" s="159"/>
      <c r="F782" s="159"/>
      <c r="G782" s="50"/>
      <c r="I782" s="3"/>
    </row>
    <row r="783" spans="1:9" ht="66" customHeight="1" x14ac:dyDescent="0.25">
      <c r="A783" s="160" t="s">
        <v>545</v>
      </c>
      <c r="B783" s="160"/>
      <c r="C783" s="51"/>
      <c r="D783" s="160" t="s">
        <v>532</v>
      </c>
      <c r="E783" s="160"/>
      <c r="F783" s="160"/>
      <c r="G783" s="51"/>
      <c r="I783" s="3"/>
    </row>
    <row r="784" spans="1:9" x14ac:dyDescent="0.25">
      <c r="A784" s="159" t="s">
        <v>546</v>
      </c>
      <c r="B784" s="159"/>
      <c r="C784" s="50"/>
      <c r="D784" s="159" t="s">
        <v>533</v>
      </c>
      <c r="E784" s="159"/>
      <c r="F784" s="159"/>
      <c r="G784" s="50"/>
      <c r="I784" s="3"/>
    </row>
  </sheetData>
  <autoFilter ref="A3:K665">
    <filterColumn colId="6" showButton="0"/>
  </autoFilter>
  <mergeCells count="27">
    <mergeCell ref="I3:I5"/>
    <mergeCell ref="J3:J5"/>
    <mergeCell ref="K3:K5"/>
    <mergeCell ref="A736:B736"/>
    <mergeCell ref="F736:I736"/>
    <mergeCell ref="B3:B5"/>
    <mergeCell ref="C3:C5"/>
    <mergeCell ref="D3:D5"/>
    <mergeCell ref="E3:E5"/>
    <mergeCell ref="F3:F5"/>
    <mergeCell ref="G3:H3"/>
    <mergeCell ref="A739:B739"/>
    <mergeCell ref="F739:I739"/>
    <mergeCell ref="A738:B738"/>
    <mergeCell ref="F738:I738"/>
    <mergeCell ref="A737:B737"/>
    <mergeCell ref="F737:I737"/>
    <mergeCell ref="A741:F741"/>
    <mergeCell ref="A784:B784"/>
    <mergeCell ref="D784:F784"/>
    <mergeCell ref="A781:B781"/>
    <mergeCell ref="D781:F781"/>
    <mergeCell ref="A782:B782"/>
    <mergeCell ref="D782:F782"/>
    <mergeCell ref="A783:B783"/>
    <mergeCell ref="D783:F783"/>
    <mergeCell ref="A742:F742"/>
  </mergeCells>
  <pageMargins left="0" right="0.78740157480314965" top="0.9055118110236221" bottom="0.15748031496062992" header="0.31496062992125984" footer="0.31496062992125984"/>
  <pageSetup paperSize="5" scale="75" orientation="landscape" horizontalDpi="4294967293" verticalDpi="4294967293" r:id="rId1"/>
  <headerFooter>
    <oddHeader xml:space="preserve">&amp;C&amp;"Times New Roman,Bold"&amp;14LAPORAN REALISASI PELAKSANAAN ANGGARAN
PER PETUNJUK OPERASIONAL KEGIATAN
TAHUN ANGGARAN : MARET 2022
</oddHeader>
  </headerFooter>
  <rowBreaks count="3" manualBreakCount="3">
    <brk id="637" max="10" man="1"/>
    <brk id="686" max="10" man="1"/>
    <brk id="73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5"/>
  <sheetViews>
    <sheetView view="pageBreakPreview" topLeftCell="A771" zoomScale="85" zoomScaleNormal="80" zoomScaleSheetLayoutView="85" zoomScalePageLayoutView="75" workbookViewId="0">
      <selection activeCell="J613" sqref="J613"/>
    </sheetView>
  </sheetViews>
  <sheetFormatPr defaultColWidth="9.140625" defaultRowHeight="15" x14ac:dyDescent="0.25"/>
  <cols>
    <col min="1" max="1" width="17.85546875" style="3" bestFit="1" customWidth="1"/>
    <col min="2" max="2" width="59.28515625" style="21" customWidth="1"/>
    <col min="3" max="3" width="17.28515625" style="17" customWidth="1"/>
    <col min="4" max="5" width="17.28515625" style="17" hidden="1" customWidth="1"/>
    <col min="6" max="6" width="17.28515625" style="17" customWidth="1"/>
    <col min="7" max="7" width="15.85546875" style="1" customWidth="1"/>
    <col min="8" max="8" width="15.42578125" style="3" customWidth="1"/>
    <col min="9" max="9" width="15.7109375" style="3" customWidth="1"/>
    <col min="10" max="10" width="16.7109375" style="60" customWidth="1"/>
    <col min="11" max="11" width="19.42578125" style="53" customWidth="1"/>
    <col min="12" max="12" width="12.5703125" style="3" customWidth="1"/>
    <col min="13" max="13" width="11.5703125" style="17" bestFit="1" customWidth="1"/>
    <col min="14" max="16384" width="9.140625" style="3"/>
  </cols>
  <sheetData>
    <row r="1" spans="1:13" s="4" customFormat="1" ht="15.75" x14ac:dyDescent="0.25">
      <c r="A1" s="27" t="s">
        <v>5</v>
      </c>
      <c r="B1" s="27"/>
      <c r="C1" s="27"/>
      <c r="D1" s="27"/>
      <c r="E1" s="27"/>
      <c r="F1" s="27"/>
      <c r="G1" s="37"/>
      <c r="H1" s="27"/>
      <c r="I1" s="27"/>
      <c r="J1" s="56"/>
      <c r="K1" s="52"/>
      <c r="L1" s="27"/>
      <c r="M1" s="8"/>
    </row>
    <row r="2" spans="1:13" s="4" customFormat="1" ht="16.5" thickBot="1" x14ac:dyDescent="0.3">
      <c r="A2" s="28" t="s">
        <v>19</v>
      </c>
      <c r="B2" s="28"/>
      <c r="C2" s="5"/>
      <c r="D2" s="5"/>
      <c r="E2" s="80"/>
      <c r="F2" s="80"/>
      <c r="G2" s="79"/>
      <c r="H2" s="2"/>
      <c r="I2" s="2"/>
      <c r="J2" s="57"/>
      <c r="K2" s="53"/>
      <c r="L2" s="2"/>
      <c r="M2" s="8"/>
    </row>
    <row r="3" spans="1:13" s="12" customFormat="1" ht="16.5" thickTop="1" x14ac:dyDescent="0.25">
      <c r="A3" s="18" t="s">
        <v>7</v>
      </c>
      <c r="B3" s="171" t="s">
        <v>9</v>
      </c>
      <c r="C3" s="174" t="s">
        <v>159</v>
      </c>
      <c r="D3" s="174" t="s">
        <v>573</v>
      </c>
      <c r="E3" s="174" t="s">
        <v>574</v>
      </c>
      <c r="F3" s="174" t="s">
        <v>732</v>
      </c>
      <c r="G3" s="168" t="s">
        <v>514</v>
      </c>
      <c r="H3" s="177" t="s">
        <v>13</v>
      </c>
      <c r="I3" s="178"/>
      <c r="J3" s="161" t="s">
        <v>3</v>
      </c>
      <c r="K3" s="161" t="s">
        <v>4</v>
      </c>
      <c r="L3" s="161" t="s">
        <v>6</v>
      </c>
      <c r="M3" s="29"/>
    </row>
    <row r="4" spans="1:13" s="12" customFormat="1" ht="15.75" x14ac:dyDescent="0.25">
      <c r="A4" s="18" t="s">
        <v>2</v>
      </c>
      <c r="B4" s="172"/>
      <c r="C4" s="175"/>
      <c r="D4" s="175"/>
      <c r="E4" s="175"/>
      <c r="F4" s="175"/>
      <c r="G4" s="169"/>
      <c r="H4" s="81" t="s">
        <v>14</v>
      </c>
      <c r="I4" s="81" t="s">
        <v>14</v>
      </c>
      <c r="J4" s="162"/>
      <c r="K4" s="162"/>
      <c r="L4" s="162"/>
      <c r="M4" s="29"/>
    </row>
    <row r="5" spans="1:13" s="12" customFormat="1" ht="15.75" x14ac:dyDescent="0.25">
      <c r="A5" s="22" t="s">
        <v>8</v>
      </c>
      <c r="B5" s="173"/>
      <c r="C5" s="176"/>
      <c r="D5" s="176"/>
      <c r="E5" s="176"/>
      <c r="F5" s="176"/>
      <c r="G5" s="170"/>
      <c r="H5" s="81" t="s">
        <v>16</v>
      </c>
      <c r="I5" s="81" t="s">
        <v>15</v>
      </c>
      <c r="J5" s="163"/>
      <c r="K5" s="163"/>
      <c r="L5" s="163"/>
      <c r="M5" s="29"/>
    </row>
    <row r="6" spans="1:13" x14ac:dyDescent="0.25">
      <c r="A6" s="13">
        <v>1</v>
      </c>
      <c r="B6" s="24">
        <v>2</v>
      </c>
      <c r="C6" s="19">
        <v>3</v>
      </c>
      <c r="D6" s="19">
        <v>3</v>
      </c>
      <c r="E6" s="19">
        <v>3</v>
      </c>
      <c r="F6" s="19">
        <v>3</v>
      </c>
      <c r="H6" s="13">
        <v>5</v>
      </c>
      <c r="I6" s="13">
        <v>6</v>
      </c>
      <c r="J6" s="58" t="s">
        <v>200</v>
      </c>
      <c r="K6" s="41" t="s">
        <v>199</v>
      </c>
      <c r="L6" s="13" t="s">
        <v>201</v>
      </c>
    </row>
    <row r="7" spans="1:13" s="7" customFormat="1" x14ac:dyDescent="0.25">
      <c r="A7" s="34" t="s">
        <v>197</v>
      </c>
      <c r="B7" s="18" t="s">
        <v>198</v>
      </c>
      <c r="C7" s="35">
        <f>C8+C596</f>
        <v>5862752000</v>
      </c>
      <c r="D7" s="35">
        <f>D8+D596</f>
        <v>5862752000</v>
      </c>
      <c r="E7" s="35">
        <f>E8+E596</f>
        <v>5862752000</v>
      </c>
      <c r="F7" s="35">
        <f>F8+F596</f>
        <v>5912752000</v>
      </c>
      <c r="G7" s="35">
        <f>MAR!I7</f>
        <v>1184904117</v>
      </c>
      <c r="H7" s="35">
        <f>H8+H596</f>
        <v>234399661</v>
      </c>
      <c r="I7" s="35">
        <f>I8+I596</f>
        <v>576048447</v>
      </c>
      <c r="J7" s="35">
        <f>SUM(G7:I7)</f>
        <v>1995352225</v>
      </c>
      <c r="K7" s="35">
        <f>F7-J7</f>
        <v>3917399775</v>
      </c>
      <c r="L7" s="11">
        <f>J7/F7</f>
        <v>0.33746590842978025</v>
      </c>
      <c r="M7" s="16"/>
    </row>
    <row r="8" spans="1:13" s="7" customFormat="1" x14ac:dyDescent="0.25">
      <c r="A8" s="18" t="s">
        <v>203</v>
      </c>
      <c r="B8" s="36" t="s">
        <v>214</v>
      </c>
      <c r="C8" s="10">
        <f>C9+C107</f>
        <v>491924000</v>
      </c>
      <c r="D8" s="10">
        <f>D9+D107</f>
        <v>491924000</v>
      </c>
      <c r="E8" s="10">
        <f>E9+E107</f>
        <v>491924000</v>
      </c>
      <c r="F8" s="10">
        <f>F9+F107</f>
        <v>541924000</v>
      </c>
      <c r="G8" s="10">
        <f>MAR!I8</f>
        <v>60785000</v>
      </c>
      <c r="H8" s="10">
        <f t="shared" ref="H8:I8" si="0">H9+H107</f>
        <v>78736000</v>
      </c>
      <c r="I8" s="10">
        <f t="shared" si="0"/>
        <v>0</v>
      </c>
      <c r="J8" s="10">
        <f t="shared" ref="J8:J71" si="1">SUM(G8:I8)</f>
        <v>139521000</v>
      </c>
      <c r="K8" s="10">
        <f t="shared" ref="K8:K71" si="2">F8-J8</f>
        <v>402403000</v>
      </c>
      <c r="L8" s="11">
        <f t="shared" ref="L8:L71" si="3">J8/F8</f>
        <v>0.25745491987806407</v>
      </c>
      <c r="M8" s="16"/>
    </row>
    <row r="9" spans="1:13" s="7" customFormat="1" x14ac:dyDescent="0.25">
      <c r="A9" s="31">
        <v>5143</v>
      </c>
      <c r="B9" s="32" t="s">
        <v>17</v>
      </c>
      <c r="C9" s="33">
        <f>C10</f>
        <v>99292000</v>
      </c>
      <c r="D9" s="33">
        <f>D10</f>
        <v>99292000</v>
      </c>
      <c r="E9" s="33">
        <f>E10</f>
        <v>99292000</v>
      </c>
      <c r="F9" s="33">
        <f>F10</f>
        <v>99292000</v>
      </c>
      <c r="G9" s="33">
        <f>MAR!I9</f>
        <v>8775000</v>
      </c>
      <c r="H9" s="33">
        <f t="shared" ref="H9:I9" si="4">H10</f>
        <v>21750000</v>
      </c>
      <c r="I9" s="33">
        <f t="shared" si="4"/>
        <v>0</v>
      </c>
      <c r="J9" s="59">
        <f t="shared" si="1"/>
        <v>30525000</v>
      </c>
      <c r="K9" s="54">
        <f t="shared" si="2"/>
        <v>68767000</v>
      </c>
      <c r="L9" s="55">
        <f t="shared" si="3"/>
        <v>0.30742658018772911</v>
      </c>
      <c r="M9" s="16"/>
    </row>
    <row r="10" spans="1:13" s="7" customFormat="1" x14ac:dyDescent="0.25">
      <c r="A10" s="31" t="s">
        <v>196</v>
      </c>
      <c r="B10" s="32" t="s">
        <v>215</v>
      </c>
      <c r="C10" s="33">
        <f>C11+C30+C85</f>
        <v>99292000</v>
      </c>
      <c r="D10" s="33">
        <f>D11+D30+D85</f>
        <v>99292000</v>
      </c>
      <c r="E10" s="33">
        <f>E11+E30+E85</f>
        <v>99292000</v>
      </c>
      <c r="F10" s="33">
        <f>F11+F30+F85</f>
        <v>99292000</v>
      </c>
      <c r="G10" s="33">
        <f>MAR!I10</f>
        <v>8775000</v>
      </c>
      <c r="H10" s="33">
        <f t="shared" ref="H10:I10" si="5">H11+H30+H85</f>
        <v>21750000</v>
      </c>
      <c r="I10" s="33">
        <f t="shared" si="5"/>
        <v>0</v>
      </c>
      <c r="J10" s="59">
        <f t="shared" si="1"/>
        <v>30525000</v>
      </c>
      <c r="K10" s="54">
        <f t="shared" si="2"/>
        <v>68767000</v>
      </c>
      <c r="L10" s="55">
        <f t="shared" si="3"/>
        <v>0.30742658018772911</v>
      </c>
      <c r="M10" s="16"/>
    </row>
    <row r="11" spans="1:13" s="7" customFormat="1" x14ac:dyDescent="0.25">
      <c r="A11" s="31" t="s">
        <v>195</v>
      </c>
      <c r="B11" s="32" t="s">
        <v>18</v>
      </c>
      <c r="C11" s="33">
        <f>C12+C23</f>
        <v>1800000</v>
      </c>
      <c r="D11" s="33">
        <f>D12+D23</f>
        <v>1800000</v>
      </c>
      <c r="E11" s="33">
        <f>E12+E23</f>
        <v>1800000</v>
      </c>
      <c r="F11" s="33">
        <f>F12+F23</f>
        <v>1800000</v>
      </c>
      <c r="G11" s="33">
        <f>MAR!I11</f>
        <v>0</v>
      </c>
      <c r="H11" s="33">
        <f t="shared" ref="H11:I11" si="6">H12+H23</f>
        <v>0</v>
      </c>
      <c r="I11" s="33">
        <f t="shared" si="6"/>
        <v>0</v>
      </c>
      <c r="J11" s="59">
        <f t="shared" si="1"/>
        <v>0</v>
      </c>
      <c r="K11" s="54">
        <f t="shared" si="2"/>
        <v>1800000</v>
      </c>
      <c r="L11" s="55">
        <f t="shared" si="3"/>
        <v>0</v>
      </c>
      <c r="M11" s="16"/>
    </row>
    <row r="12" spans="1:13" s="15" customFormat="1" x14ac:dyDescent="0.25">
      <c r="A12" s="30" t="s">
        <v>172</v>
      </c>
      <c r="B12" s="32" t="s">
        <v>158</v>
      </c>
      <c r="C12" s="33">
        <f t="shared" ref="C12:I13" si="7">C13</f>
        <v>1520000</v>
      </c>
      <c r="D12" s="33">
        <f t="shared" si="7"/>
        <v>1520000</v>
      </c>
      <c r="E12" s="33">
        <f t="shared" si="7"/>
        <v>1520000</v>
      </c>
      <c r="F12" s="33">
        <f t="shared" si="7"/>
        <v>1520000</v>
      </c>
      <c r="G12" s="33">
        <f>MAR!I12</f>
        <v>0</v>
      </c>
      <c r="H12" s="33">
        <f t="shared" si="7"/>
        <v>0</v>
      </c>
      <c r="I12" s="33">
        <f t="shared" si="7"/>
        <v>0</v>
      </c>
      <c r="J12" s="59">
        <f t="shared" si="1"/>
        <v>0</v>
      </c>
      <c r="K12" s="54">
        <f t="shared" si="2"/>
        <v>1520000</v>
      </c>
      <c r="L12" s="55">
        <f t="shared" si="3"/>
        <v>0</v>
      </c>
      <c r="M12" s="14"/>
    </row>
    <row r="13" spans="1:13" x14ac:dyDescent="0.25">
      <c r="A13" s="31" t="s">
        <v>0</v>
      </c>
      <c r="B13" s="32" t="s">
        <v>158</v>
      </c>
      <c r="C13" s="33">
        <f t="shared" si="7"/>
        <v>1520000</v>
      </c>
      <c r="D13" s="33">
        <f t="shared" si="7"/>
        <v>1520000</v>
      </c>
      <c r="E13" s="33">
        <f t="shared" si="7"/>
        <v>1520000</v>
      </c>
      <c r="F13" s="33">
        <f t="shared" si="7"/>
        <v>1520000</v>
      </c>
      <c r="G13" s="33">
        <f>MAR!I13</f>
        <v>0</v>
      </c>
      <c r="H13" s="33">
        <f t="shared" si="7"/>
        <v>0</v>
      </c>
      <c r="I13" s="33">
        <f t="shared" si="7"/>
        <v>0</v>
      </c>
      <c r="J13" s="59">
        <f t="shared" si="1"/>
        <v>0</v>
      </c>
      <c r="K13" s="54">
        <f t="shared" si="2"/>
        <v>1520000</v>
      </c>
      <c r="L13" s="55">
        <f t="shared" si="3"/>
        <v>0</v>
      </c>
    </row>
    <row r="14" spans="1:13" x14ac:dyDescent="0.25">
      <c r="A14" s="31">
        <v>521211</v>
      </c>
      <c r="B14" s="32" t="s">
        <v>1</v>
      </c>
      <c r="C14" s="33">
        <f>C15+C17+C20</f>
        <v>1520000</v>
      </c>
      <c r="D14" s="33">
        <f>D15+D17+D20</f>
        <v>1520000</v>
      </c>
      <c r="E14" s="33">
        <f>E15+E17+E20</f>
        <v>1520000</v>
      </c>
      <c r="F14" s="33">
        <f>F15+F17+F20</f>
        <v>1520000</v>
      </c>
      <c r="G14" s="33">
        <f>MAR!I14</f>
        <v>0</v>
      </c>
      <c r="H14" s="33">
        <f t="shared" ref="H14:I14" si="8">H15+H17+H20</f>
        <v>0</v>
      </c>
      <c r="I14" s="33">
        <f t="shared" si="8"/>
        <v>0</v>
      </c>
      <c r="J14" s="59">
        <f t="shared" si="1"/>
        <v>0</v>
      </c>
      <c r="K14" s="54">
        <f t="shared" si="2"/>
        <v>1520000</v>
      </c>
      <c r="L14" s="55">
        <f t="shared" si="3"/>
        <v>0</v>
      </c>
    </row>
    <row r="15" spans="1:13" x14ac:dyDescent="0.25">
      <c r="A15" s="31"/>
      <c r="B15" s="32" t="s">
        <v>280</v>
      </c>
      <c r="C15" s="33">
        <f>C16</f>
        <v>240000</v>
      </c>
      <c r="D15" s="33">
        <f>D16</f>
        <v>240000</v>
      </c>
      <c r="E15" s="33">
        <f>E16</f>
        <v>240000</v>
      </c>
      <c r="F15" s="33">
        <f>F16</f>
        <v>240000</v>
      </c>
      <c r="G15" s="1">
        <f>MAR!I15</f>
        <v>0</v>
      </c>
      <c r="H15" s="33">
        <f>H16</f>
        <v>0</v>
      </c>
      <c r="I15" s="33">
        <f>I16</f>
        <v>0</v>
      </c>
      <c r="J15" s="59">
        <f t="shared" si="1"/>
        <v>0</v>
      </c>
      <c r="K15" s="54">
        <f t="shared" si="2"/>
        <v>240000</v>
      </c>
      <c r="L15" s="55">
        <f t="shared" si="3"/>
        <v>0</v>
      </c>
    </row>
    <row r="16" spans="1:13" x14ac:dyDescent="0.25">
      <c r="A16" s="31"/>
      <c r="B16" s="9" t="s">
        <v>281</v>
      </c>
      <c r="C16" s="33">
        <v>240000</v>
      </c>
      <c r="D16" s="33">
        <v>240000</v>
      </c>
      <c r="E16" s="33">
        <v>240000</v>
      </c>
      <c r="F16" s="33">
        <v>240000</v>
      </c>
      <c r="G16" s="1">
        <f>MAR!I16</f>
        <v>0</v>
      </c>
      <c r="H16" s="33">
        <v>0</v>
      </c>
      <c r="I16" s="33">
        <v>0</v>
      </c>
      <c r="J16" s="59">
        <f t="shared" si="1"/>
        <v>0</v>
      </c>
      <c r="K16" s="54">
        <f t="shared" si="2"/>
        <v>240000</v>
      </c>
      <c r="L16" s="55">
        <f t="shared" si="3"/>
        <v>0</v>
      </c>
    </row>
    <row r="17" spans="1:13" x14ac:dyDescent="0.25">
      <c r="A17" s="31"/>
      <c r="B17" s="32" t="s">
        <v>282</v>
      </c>
      <c r="C17" s="33">
        <f>SUM(C18:C19)</f>
        <v>840000</v>
      </c>
      <c r="D17" s="33">
        <f>SUM(D18:D19)</f>
        <v>840000</v>
      </c>
      <c r="E17" s="33">
        <f>SUM(E18:E19)</f>
        <v>840000</v>
      </c>
      <c r="F17" s="33">
        <f>SUM(F18:F19)</f>
        <v>840000</v>
      </c>
      <c r="G17" s="1">
        <f>MAR!I17</f>
        <v>0</v>
      </c>
      <c r="H17" s="33">
        <f>H18+H19</f>
        <v>0</v>
      </c>
      <c r="I17" s="33">
        <f>I18+I19</f>
        <v>0</v>
      </c>
      <c r="J17" s="59">
        <f t="shared" si="1"/>
        <v>0</v>
      </c>
      <c r="K17" s="54">
        <f t="shared" si="2"/>
        <v>840000</v>
      </c>
      <c r="L17" s="55">
        <f t="shared" si="3"/>
        <v>0</v>
      </c>
    </row>
    <row r="18" spans="1:13" x14ac:dyDescent="0.25">
      <c r="A18" s="31"/>
      <c r="B18" s="9" t="s">
        <v>168</v>
      </c>
      <c r="C18" s="33">
        <v>240000</v>
      </c>
      <c r="D18" s="33">
        <v>240000</v>
      </c>
      <c r="E18" s="33">
        <v>240000</v>
      </c>
      <c r="F18" s="33">
        <v>240000</v>
      </c>
      <c r="G18" s="1">
        <f>MAR!I18</f>
        <v>0</v>
      </c>
      <c r="H18" s="33">
        <v>0</v>
      </c>
      <c r="I18" s="33">
        <v>0</v>
      </c>
      <c r="J18" s="59">
        <f t="shared" si="1"/>
        <v>0</v>
      </c>
      <c r="K18" s="54">
        <f t="shared" si="2"/>
        <v>240000</v>
      </c>
      <c r="L18" s="55">
        <f t="shared" si="3"/>
        <v>0</v>
      </c>
    </row>
    <row r="19" spans="1:13" x14ac:dyDescent="0.25">
      <c r="A19" s="31"/>
      <c r="B19" s="9" t="s">
        <v>283</v>
      </c>
      <c r="C19" s="33">
        <v>600000</v>
      </c>
      <c r="D19" s="33">
        <v>600000</v>
      </c>
      <c r="E19" s="33">
        <v>600000</v>
      </c>
      <c r="F19" s="33">
        <v>600000</v>
      </c>
      <c r="G19" s="1">
        <f>MAR!I19</f>
        <v>0</v>
      </c>
      <c r="H19" s="33">
        <v>0</v>
      </c>
      <c r="I19" s="33">
        <v>0</v>
      </c>
      <c r="J19" s="59">
        <f t="shared" si="1"/>
        <v>0</v>
      </c>
      <c r="K19" s="54">
        <f t="shared" si="2"/>
        <v>600000</v>
      </c>
      <c r="L19" s="55">
        <f t="shared" si="3"/>
        <v>0</v>
      </c>
    </row>
    <row r="20" spans="1:13" x14ac:dyDescent="0.25">
      <c r="A20" s="31"/>
      <c r="B20" s="32" t="s">
        <v>284</v>
      </c>
      <c r="C20" s="33">
        <f>SUM(C21:C22)</f>
        <v>440000</v>
      </c>
      <c r="D20" s="33">
        <f>SUM(D21:D22)</f>
        <v>440000</v>
      </c>
      <c r="E20" s="33">
        <f>SUM(E21:E22)</f>
        <v>440000</v>
      </c>
      <c r="F20" s="33">
        <f>SUM(F21:F22)</f>
        <v>440000</v>
      </c>
      <c r="G20" s="1">
        <f>MAR!I20</f>
        <v>0</v>
      </c>
      <c r="H20" s="33">
        <f>H21+H22</f>
        <v>0</v>
      </c>
      <c r="I20" s="33">
        <f>I21+I22</f>
        <v>0</v>
      </c>
      <c r="J20" s="59">
        <f t="shared" si="1"/>
        <v>0</v>
      </c>
      <c r="K20" s="54">
        <f t="shared" si="2"/>
        <v>440000</v>
      </c>
      <c r="L20" s="55">
        <f t="shared" si="3"/>
        <v>0</v>
      </c>
    </row>
    <row r="21" spans="1:13" s="7" customFormat="1" x14ac:dyDescent="0.25">
      <c r="A21" s="31"/>
      <c r="B21" s="9" t="s">
        <v>168</v>
      </c>
      <c r="C21" s="33">
        <v>240000</v>
      </c>
      <c r="D21" s="33">
        <v>240000</v>
      </c>
      <c r="E21" s="33">
        <v>240000</v>
      </c>
      <c r="F21" s="33">
        <v>240000</v>
      </c>
      <c r="G21" s="1">
        <f>MAR!I21</f>
        <v>0</v>
      </c>
      <c r="H21" s="33">
        <v>0</v>
      </c>
      <c r="I21" s="33">
        <v>0</v>
      </c>
      <c r="J21" s="59">
        <f t="shared" si="1"/>
        <v>0</v>
      </c>
      <c r="K21" s="54">
        <f t="shared" si="2"/>
        <v>240000</v>
      </c>
      <c r="L21" s="55">
        <f t="shared" si="3"/>
        <v>0</v>
      </c>
      <c r="M21" s="16"/>
    </row>
    <row r="22" spans="1:13" s="15" customFormat="1" x14ac:dyDescent="0.25">
      <c r="A22" s="31"/>
      <c r="B22" s="9" t="s">
        <v>285</v>
      </c>
      <c r="C22" s="33">
        <v>200000</v>
      </c>
      <c r="D22" s="33">
        <v>200000</v>
      </c>
      <c r="E22" s="33">
        <v>200000</v>
      </c>
      <c r="F22" s="33">
        <v>200000</v>
      </c>
      <c r="G22" s="1">
        <f>MAR!I22</f>
        <v>0</v>
      </c>
      <c r="H22" s="33">
        <v>0</v>
      </c>
      <c r="I22" s="33">
        <v>0</v>
      </c>
      <c r="J22" s="59">
        <f t="shared" si="1"/>
        <v>0</v>
      </c>
      <c r="K22" s="54">
        <f t="shared" si="2"/>
        <v>200000</v>
      </c>
      <c r="L22" s="55">
        <f t="shared" si="3"/>
        <v>0</v>
      </c>
      <c r="M22" s="14"/>
    </row>
    <row r="23" spans="1:13" x14ac:dyDescent="0.25">
      <c r="A23" s="31" t="s">
        <v>217</v>
      </c>
      <c r="B23" s="32" t="s">
        <v>20</v>
      </c>
      <c r="C23" s="33">
        <f t="shared" ref="C23:I24" si="9">C24</f>
        <v>280000</v>
      </c>
      <c r="D23" s="33">
        <f t="shared" si="9"/>
        <v>280000</v>
      </c>
      <c r="E23" s="33">
        <f t="shared" si="9"/>
        <v>280000</v>
      </c>
      <c r="F23" s="33">
        <f t="shared" si="9"/>
        <v>280000</v>
      </c>
      <c r="G23" s="33">
        <f>MAR!I23</f>
        <v>0</v>
      </c>
      <c r="H23" s="33">
        <f t="shared" si="9"/>
        <v>0</v>
      </c>
      <c r="I23" s="33">
        <f t="shared" si="9"/>
        <v>0</v>
      </c>
      <c r="J23" s="59">
        <f t="shared" si="1"/>
        <v>0</v>
      </c>
      <c r="K23" s="54">
        <f t="shared" si="2"/>
        <v>280000</v>
      </c>
      <c r="L23" s="55">
        <f t="shared" si="3"/>
        <v>0</v>
      </c>
    </row>
    <row r="24" spans="1:13" x14ac:dyDescent="0.25">
      <c r="A24" s="31" t="s">
        <v>0</v>
      </c>
      <c r="B24" s="32" t="s">
        <v>218</v>
      </c>
      <c r="C24" s="33">
        <f t="shared" si="9"/>
        <v>280000</v>
      </c>
      <c r="D24" s="33">
        <f t="shared" si="9"/>
        <v>280000</v>
      </c>
      <c r="E24" s="33">
        <f t="shared" si="9"/>
        <v>280000</v>
      </c>
      <c r="F24" s="33">
        <f t="shared" si="9"/>
        <v>280000</v>
      </c>
      <c r="G24" s="33">
        <f>MAR!I24</f>
        <v>0</v>
      </c>
      <c r="H24" s="33">
        <f t="shared" si="9"/>
        <v>0</v>
      </c>
      <c r="I24" s="33">
        <f t="shared" si="9"/>
        <v>0</v>
      </c>
      <c r="J24" s="59">
        <f t="shared" si="1"/>
        <v>0</v>
      </c>
      <c r="K24" s="54">
        <f t="shared" si="2"/>
        <v>280000</v>
      </c>
      <c r="L24" s="55">
        <f t="shared" si="3"/>
        <v>0</v>
      </c>
    </row>
    <row r="25" spans="1:13" x14ac:dyDescent="0.25">
      <c r="A25" s="31">
        <v>521211</v>
      </c>
      <c r="B25" s="32" t="s">
        <v>1</v>
      </c>
      <c r="C25" s="33">
        <f>C26+C28</f>
        <v>280000</v>
      </c>
      <c r="D25" s="33">
        <f>D26+D28</f>
        <v>280000</v>
      </c>
      <c r="E25" s="33">
        <f>E26+E28</f>
        <v>280000</v>
      </c>
      <c r="F25" s="33">
        <f>F26+F28</f>
        <v>280000</v>
      </c>
      <c r="G25" s="33">
        <f>MAR!I25</f>
        <v>0</v>
      </c>
      <c r="H25" s="33">
        <f t="shared" ref="H25:I25" si="10">H26+H28</f>
        <v>0</v>
      </c>
      <c r="I25" s="33">
        <f t="shared" si="10"/>
        <v>0</v>
      </c>
      <c r="J25" s="59">
        <f t="shared" si="1"/>
        <v>0</v>
      </c>
      <c r="K25" s="54">
        <f t="shared" si="2"/>
        <v>280000</v>
      </c>
      <c r="L25" s="55">
        <f t="shared" si="3"/>
        <v>0</v>
      </c>
    </row>
    <row r="26" spans="1:13" x14ac:dyDescent="0.25">
      <c r="A26" s="31"/>
      <c r="B26" s="32" t="s">
        <v>286</v>
      </c>
      <c r="C26" s="33">
        <f>C27</f>
        <v>80000</v>
      </c>
      <c r="D26" s="33">
        <f>D27</f>
        <v>80000</v>
      </c>
      <c r="E26" s="33">
        <f>E27</f>
        <v>80000</v>
      </c>
      <c r="F26" s="33">
        <f>F27</f>
        <v>80000</v>
      </c>
      <c r="G26" s="33">
        <f>MAR!I26</f>
        <v>0</v>
      </c>
      <c r="H26" s="33">
        <f t="shared" ref="H26:I26" si="11">H27</f>
        <v>0</v>
      </c>
      <c r="I26" s="33">
        <f t="shared" si="11"/>
        <v>0</v>
      </c>
      <c r="J26" s="59">
        <f t="shared" si="1"/>
        <v>0</v>
      </c>
      <c r="K26" s="54">
        <f t="shared" si="2"/>
        <v>80000</v>
      </c>
      <c r="L26" s="55">
        <f t="shared" si="3"/>
        <v>0</v>
      </c>
    </row>
    <row r="27" spans="1:13" s="7" customFormat="1" x14ac:dyDescent="0.25">
      <c r="A27" s="31"/>
      <c r="B27" s="9" t="s">
        <v>168</v>
      </c>
      <c r="C27" s="33">
        <v>80000</v>
      </c>
      <c r="D27" s="33">
        <v>80000</v>
      </c>
      <c r="E27" s="33">
        <v>80000</v>
      </c>
      <c r="F27" s="33">
        <v>80000</v>
      </c>
      <c r="G27" s="1">
        <f>MAR!I27</f>
        <v>0</v>
      </c>
      <c r="H27" s="33">
        <v>0</v>
      </c>
      <c r="I27" s="33">
        <v>0</v>
      </c>
      <c r="J27" s="59">
        <f t="shared" si="1"/>
        <v>0</v>
      </c>
      <c r="K27" s="54">
        <f t="shared" si="2"/>
        <v>80000</v>
      </c>
      <c r="L27" s="55">
        <f t="shared" si="3"/>
        <v>0</v>
      </c>
      <c r="M27" s="16"/>
    </row>
    <row r="28" spans="1:13" s="7" customFormat="1" x14ac:dyDescent="0.25">
      <c r="A28" s="31"/>
      <c r="B28" s="32" t="s">
        <v>287</v>
      </c>
      <c r="C28" s="33">
        <f>C29</f>
        <v>200000</v>
      </c>
      <c r="D28" s="33">
        <f>D29</f>
        <v>200000</v>
      </c>
      <c r="E28" s="33">
        <f>E29</f>
        <v>200000</v>
      </c>
      <c r="F28" s="33">
        <f>F29</f>
        <v>200000</v>
      </c>
      <c r="G28" s="33">
        <f>MAR!I28</f>
        <v>0</v>
      </c>
      <c r="H28" s="33">
        <f t="shared" ref="H28:I28" si="12">H29</f>
        <v>0</v>
      </c>
      <c r="I28" s="33">
        <f t="shared" si="12"/>
        <v>0</v>
      </c>
      <c r="J28" s="59">
        <f t="shared" si="1"/>
        <v>0</v>
      </c>
      <c r="K28" s="54">
        <f t="shared" si="2"/>
        <v>200000</v>
      </c>
      <c r="L28" s="55">
        <f t="shared" si="3"/>
        <v>0</v>
      </c>
      <c r="M28" s="16"/>
    </row>
    <row r="29" spans="1:13" s="15" customFormat="1" x14ac:dyDescent="0.25">
      <c r="A29" s="31"/>
      <c r="B29" s="9" t="s">
        <v>283</v>
      </c>
      <c r="C29" s="33">
        <v>200000</v>
      </c>
      <c r="D29" s="33">
        <v>200000</v>
      </c>
      <c r="E29" s="33">
        <v>200000</v>
      </c>
      <c r="F29" s="33">
        <v>200000</v>
      </c>
      <c r="G29" s="1">
        <f>MAR!I29</f>
        <v>0</v>
      </c>
      <c r="H29" s="33">
        <v>0</v>
      </c>
      <c r="I29" s="33">
        <v>0</v>
      </c>
      <c r="J29" s="59">
        <f t="shared" si="1"/>
        <v>0</v>
      </c>
      <c r="K29" s="54">
        <f t="shared" si="2"/>
        <v>200000</v>
      </c>
      <c r="L29" s="55">
        <f t="shared" si="3"/>
        <v>0</v>
      </c>
      <c r="M29" s="14"/>
    </row>
    <row r="30" spans="1:13" x14ac:dyDescent="0.25">
      <c r="A30" s="31" t="s">
        <v>194</v>
      </c>
      <c r="B30" s="32" t="s">
        <v>21</v>
      </c>
      <c r="C30" s="33">
        <f>C31</f>
        <v>70542000</v>
      </c>
      <c r="D30" s="33">
        <f>D31</f>
        <v>70542000</v>
      </c>
      <c r="E30" s="33">
        <f>E31</f>
        <v>70542000</v>
      </c>
      <c r="F30" s="33">
        <f>F31</f>
        <v>70542000</v>
      </c>
      <c r="G30" s="33">
        <f>MAR!I30</f>
        <v>8775000</v>
      </c>
      <c r="H30" s="33">
        <f t="shared" ref="H30:I30" si="13">H31</f>
        <v>21750000</v>
      </c>
      <c r="I30" s="33">
        <f t="shared" si="13"/>
        <v>0</v>
      </c>
      <c r="J30" s="59">
        <f t="shared" si="1"/>
        <v>30525000</v>
      </c>
      <c r="K30" s="33">
        <f t="shared" si="2"/>
        <v>40017000</v>
      </c>
      <c r="L30" s="55">
        <f t="shared" si="3"/>
        <v>0.43272093221059793</v>
      </c>
    </row>
    <row r="31" spans="1:13" x14ac:dyDescent="0.25">
      <c r="A31" s="31" t="s">
        <v>216</v>
      </c>
      <c r="B31" s="32" t="s">
        <v>22</v>
      </c>
      <c r="C31" s="33">
        <f>C32+C43+C65</f>
        <v>70542000</v>
      </c>
      <c r="D31" s="33">
        <f>D32+D43+D65</f>
        <v>70542000</v>
      </c>
      <c r="E31" s="33">
        <f>E32+E43+E65</f>
        <v>70542000</v>
      </c>
      <c r="F31" s="33">
        <f>F32+F43+F65</f>
        <v>70542000</v>
      </c>
      <c r="G31" s="33">
        <f>MAR!I31</f>
        <v>8775000</v>
      </c>
      <c r="H31" s="33">
        <f t="shared" ref="H31:I31" si="14">H32+H43+H65</f>
        <v>21750000</v>
      </c>
      <c r="I31" s="33">
        <f t="shared" si="14"/>
        <v>0</v>
      </c>
      <c r="J31" s="59">
        <f t="shared" si="1"/>
        <v>30525000</v>
      </c>
      <c r="K31" s="33">
        <f t="shared" si="2"/>
        <v>40017000</v>
      </c>
      <c r="L31" s="55">
        <f t="shared" si="3"/>
        <v>0.43272093221059793</v>
      </c>
    </row>
    <row r="32" spans="1:13" x14ac:dyDescent="0.25">
      <c r="A32" s="31" t="s">
        <v>0</v>
      </c>
      <c r="B32" s="32" t="s">
        <v>23</v>
      </c>
      <c r="C32" s="33">
        <f>C33</f>
        <v>16592000</v>
      </c>
      <c r="D32" s="33">
        <f>D33</f>
        <v>16592000</v>
      </c>
      <c r="E32" s="33">
        <f>E33</f>
        <v>16592000</v>
      </c>
      <c r="F32" s="33">
        <f>F33</f>
        <v>16592000</v>
      </c>
      <c r="G32" s="33">
        <f>MAR!I32</f>
        <v>5175000</v>
      </c>
      <c r="H32" s="33">
        <f t="shared" ref="H32:I32" si="15">H33</f>
        <v>3300000</v>
      </c>
      <c r="I32" s="33">
        <f t="shared" si="15"/>
        <v>0</v>
      </c>
      <c r="J32" s="59">
        <f t="shared" si="1"/>
        <v>8475000</v>
      </c>
      <c r="K32" s="33">
        <f t="shared" si="2"/>
        <v>8117000</v>
      </c>
      <c r="L32" s="55">
        <f t="shared" si="3"/>
        <v>0.51078833172613303</v>
      </c>
    </row>
    <row r="33" spans="1:13" x14ac:dyDescent="0.25">
      <c r="A33" s="31">
        <v>521211</v>
      </c>
      <c r="B33" s="32" t="s">
        <v>1</v>
      </c>
      <c r="C33" s="33">
        <f>C34+C36+C41</f>
        <v>16592000</v>
      </c>
      <c r="D33" s="33">
        <f>D34+D36+D41</f>
        <v>16592000</v>
      </c>
      <c r="E33" s="33">
        <f>E34+E36+E41</f>
        <v>16592000</v>
      </c>
      <c r="F33" s="33">
        <f>F34+F36+F41</f>
        <v>16592000</v>
      </c>
      <c r="G33" s="33">
        <f>MAR!I33</f>
        <v>5175000</v>
      </c>
      <c r="H33" s="33">
        <f t="shared" ref="H33:I33" si="16">H34+H36+H41</f>
        <v>3300000</v>
      </c>
      <c r="I33" s="33">
        <f t="shared" si="16"/>
        <v>0</v>
      </c>
      <c r="J33" s="59">
        <f t="shared" si="1"/>
        <v>8475000</v>
      </c>
      <c r="K33" s="33">
        <f t="shared" si="2"/>
        <v>8117000</v>
      </c>
      <c r="L33" s="55">
        <f t="shared" si="3"/>
        <v>0.51078833172613303</v>
      </c>
    </row>
    <row r="34" spans="1:13" x14ac:dyDescent="0.25">
      <c r="A34" s="31"/>
      <c r="B34" s="32" t="s">
        <v>288</v>
      </c>
      <c r="C34" s="33">
        <f>C35</f>
        <v>492000</v>
      </c>
      <c r="D34" s="33">
        <f>D35</f>
        <v>492000</v>
      </c>
      <c r="E34" s="33">
        <f>E35</f>
        <v>492000</v>
      </c>
      <c r="F34" s="33">
        <f>F35</f>
        <v>492000</v>
      </c>
      <c r="G34" s="33">
        <f>MAR!I34</f>
        <v>0</v>
      </c>
      <c r="H34" s="33">
        <f t="shared" ref="H34:I34" si="17">H35</f>
        <v>0</v>
      </c>
      <c r="I34" s="33">
        <f t="shared" si="17"/>
        <v>0</v>
      </c>
      <c r="J34" s="59">
        <f t="shared" si="1"/>
        <v>0</v>
      </c>
      <c r="K34" s="33">
        <f t="shared" si="2"/>
        <v>492000</v>
      </c>
      <c r="L34" s="55">
        <f t="shared" si="3"/>
        <v>0</v>
      </c>
    </row>
    <row r="35" spans="1:13" x14ac:dyDescent="0.25">
      <c r="A35" s="31"/>
      <c r="B35" s="9" t="s">
        <v>168</v>
      </c>
      <c r="C35" s="33">
        <v>492000</v>
      </c>
      <c r="D35" s="33">
        <v>492000</v>
      </c>
      <c r="E35" s="33">
        <v>492000</v>
      </c>
      <c r="F35" s="33">
        <v>492000</v>
      </c>
      <c r="G35" s="1">
        <f>MAR!I35</f>
        <v>0</v>
      </c>
      <c r="H35" s="33">
        <v>0</v>
      </c>
      <c r="I35" s="33">
        <v>0</v>
      </c>
      <c r="J35" s="59">
        <f t="shared" si="1"/>
        <v>0</v>
      </c>
      <c r="K35" s="54">
        <f t="shared" si="2"/>
        <v>492000</v>
      </c>
      <c r="L35" s="55">
        <f t="shared" si="3"/>
        <v>0</v>
      </c>
    </row>
    <row r="36" spans="1:13" x14ac:dyDescent="0.25">
      <c r="A36" s="31"/>
      <c r="B36" s="32" t="s">
        <v>289</v>
      </c>
      <c r="C36" s="33">
        <f>SUM(C37:C40)</f>
        <v>15900000</v>
      </c>
      <c r="D36" s="33">
        <f>SUM(D37:D40)</f>
        <v>15900000</v>
      </c>
      <c r="E36" s="33">
        <f>SUM(E37:E40)</f>
        <v>15900000</v>
      </c>
      <c r="F36" s="33">
        <f>SUM(F37:F40)</f>
        <v>15900000</v>
      </c>
      <c r="G36" s="33">
        <f>MAR!I36</f>
        <v>5175000</v>
      </c>
      <c r="H36" s="33">
        <f t="shared" ref="H36:I36" si="18">SUM(H37:H40)</f>
        <v>3300000</v>
      </c>
      <c r="I36" s="33">
        <f t="shared" si="18"/>
        <v>0</v>
      </c>
      <c r="J36" s="59">
        <f t="shared" si="1"/>
        <v>8475000</v>
      </c>
      <c r="K36" s="33">
        <f t="shared" si="2"/>
        <v>7425000</v>
      </c>
      <c r="L36" s="55">
        <f t="shared" si="3"/>
        <v>0.53301886792452835</v>
      </c>
    </row>
    <row r="37" spans="1:13" x14ac:dyDescent="0.25">
      <c r="A37" s="31"/>
      <c r="B37" s="9" t="s">
        <v>290</v>
      </c>
      <c r="C37" s="33">
        <v>2550000</v>
      </c>
      <c r="D37" s="33">
        <v>2550000</v>
      </c>
      <c r="E37" s="33">
        <v>2550000</v>
      </c>
      <c r="F37" s="33">
        <v>2550000</v>
      </c>
      <c r="G37" s="1">
        <f>MAR!I37</f>
        <v>1275000</v>
      </c>
      <c r="H37" s="33"/>
      <c r="I37" s="33">
        <v>0</v>
      </c>
      <c r="J37" s="59">
        <f t="shared" si="1"/>
        <v>1275000</v>
      </c>
      <c r="K37" s="54">
        <f t="shared" si="2"/>
        <v>1275000</v>
      </c>
      <c r="L37" s="55">
        <f t="shared" si="3"/>
        <v>0.5</v>
      </c>
    </row>
    <row r="38" spans="1:13" x14ac:dyDescent="0.25">
      <c r="A38" s="31"/>
      <c r="B38" s="9" t="s">
        <v>291</v>
      </c>
      <c r="C38" s="33">
        <v>4500000</v>
      </c>
      <c r="D38" s="33">
        <v>4500000</v>
      </c>
      <c r="E38" s="33">
        <v>4500000</v>
      </c>
      <c r="F38" s="33">
        <v>4500000</v>
      </c>
      <c r="G38" s="1">
        <f>MAR!I38</f>
        <v>2400000</v>
      </c>
      <c r="H38" s="33">
        <v>300000</v>
      </c>
      <c r="I38" s="33">
        <v>0</v>
      </c>
      <c r="J38" s="59">
        <f t="shared" si="1"/>
        <v>2700000</v>
      </c>
      <c r="K38" s="54">
        <f t="shared" si="2"/>
        <v>1800000</v>
      </c>
      <c r="L38" s="55">
        <f t="shared" si="3"/>
        <v>0.6</v>
      </c>
    </row>
    <row r="39" spans="1:13" x14ac:dyDescent="0.25">
      <c r="A39" s="31"/>
      <c r="B39" s="9" t="s">
        <v>292</v>
      </c>
      <c r="C39" s="33">
        <v>6750000</v>
      </c>
      <c r="D39" s="33">
        <v>6750000</v>
      </c>
      <c r="E39" s="33">
        <v>6750000</v>
      </c>
      <c r="F39" s="33">
        <v>6750000</v>
      </c>
      <c r="G39" s="1">
        <f>MAR!I39</f>
        <v>1500000</v>
      </c>
      <c r="H39" s="33">
        <v>3000000</v>
      </c>
      <c r="I39" s="33">
        <v>0</v>
      </c>
      <c r="J39" s="59">
        <f t="shared" si="1"/>
        <v>4500000</v>
      </c>
      <c r="K39" s="54">
        <f t="shared" si="2"/>
        <v>2250000</v>
      </c>
      <c r="L39" s="55">
        <f t="shared" si="3"/>
        <v>0.66666666666666663</v>
      </c>
    </row>
    <row r="40" spans="1:13" s="15" customFormat="1" x14ac:dyDescent="0.25">
      <c r="A40" s="31"/>
      <c r="B40" s="9" t="s">
        <v>293</v>
      </c>
      <c r="C40" s="33">
        <v>2100000</v>
      </c>
      <c r="D40" s="33">
        <v>2100000</v>
      </c>
      <c r="E40" s="33">
        <v>2100000</v>
      </c>
      <c r="F40" s="33">
        <v>2100000</v>
      </c>
      <c r="G40" s="1">
        <f>MAR!I40</f>
        <v>0</v>
      </c>
      <c r="H40" s="33">
        <v>0</v>
      </c>
      <c r="I40" s="33">
        <v>0</v>
      </c>
      <c r="J40" s="59">
        <f t="shared" si="1"/>
        <v>0</v>
      </c>
      <c r="K40" s="54">
        <f t="shared" si="2"/>
        <v>2100000</v>
      </c>
      <c r="L40" s="55">
        <f t="shared" si="3"/>
        <v>0</v>
      </c>
      <c r="M40" s="14"/>
    </row>
    <row r="41" spans="1:13" x14ac:dyDescent="0.25">
      <c r="A41" s="31"/>
      <c r="B41" s="32" t="s">
        <v>294</v>
      </c>
      <c r="C41" s="33">
        <f>C42</f>
        <v>200000</v>
      </c>
      <c r="D41" s="33">
        <f>D42</f>
        <v>200000</v>
      </c>
      <c r="E41" s="33">
        <f>E42</f>
        <v>200000</v>
      </c>
      <c r="F41" s="33">
        <f>F42</f>
        <v>200000</v>
      </c>
      <c r="G41" s="33">
        <f>MAR!I41</f>
        <v>0</v>
      </c>
      <c r="H41" s="33">
        <f t="shared" ref="H41:I41" si="19">H42</f>
        <v>0</v>
      </c>
      <c r="I41" s="33">
        <f t="shared" si="19"/>
        <v>0</v>
      </c>
      <c r="J41" s="59">
        <f t="shared" si="1"/>
        <v>0</v>
      </c>
      <c r="K41" s="33">
        <f t="shared" si="2"/>
        <v>200000</v>
      </c>
      <c r="L41" s="55">
        <f t="shared" si="3"/>
        <v>0</v>
      </c>
    </row>
    <row r="42" spans="1:13" x14ac:dyDescent="0.25">
      <c r="A42" s="31"/>
      <c r="B42" s="9" t="s">
        <v>283</v>
      </c>
      <c r="C42" s="33">
        <v>200000</v>
      </c>
      <c r="D42" s="33">
        <v>200000</v>
      </c>
      <c r="E42" s="33">
        <v>200000</v>
      </c>
      <c r="F42" s="33">
        <v>200000</v>
      </c>
      <c r="G42" s="1">
        <f>MAR!I42</f>
        <v>0</v>
      </c>
      <c r="H42" s="33">
        <v>0</v>
      </c>
      <c r="I42" s="33">
        <v>0</v>
      </c>
      <c r="J42" s="59">
        <f t="shared" si="1"/>
        <v>0</v>
      </c>
      <c r="K42" s="54">
        <f t="shared" si="2"/>
        <v>200000</v>
      </c>
      <c r="L42" s="55">
        <f t="shared" si="3"/>
        <v>0</v>
      </c>
    </row>
    <row r="43" spans="1:13" s="88" customFormat="1" x14ac:dyDescent="0.25">
      <c r="A43" s="82" t="s">
        <v>11</v>
      </c>
      <c r="B43" s="83" t="s">
        <v>24</v>
      </c>
      <c r="C43" s="84">
        <f>C44+C49+C57+C59+C61</f>
        <v>26150000</v>
      </c>
      <c r="D43" s="84">
        <f>D44+D49+D57+D59+D61</f>
        <v>26150000</v>
      </c>
      <c r="E43" s="84">
        <f>E44+E49+E57+E59+E61</f>
        <v>26150000</v>
      </c>
      <c r="F43" s="84">
        <f>F44+F49+F57+F59+F61</f>
        <v>26150000</v>
      </c>
      <c r="G43" s="84">
        <f>MAR!I43</f>
        <v>3600000</v>
      </c>
      <c r="H43" s="84">
        <f t="shared" ref="H43:I43" si="20">H44+H49+H57+H59+H61</f>
        <v>18450000</v>
      </c>
      <c r="I43" s="84">
        <f t="shared" si="20"/>
        <v>0</v>
      </c>
      <c r="J43" s="85">
        <f t="shared" si="1"/>
        <v>22050000</v>
      </c>
      <c r="K43" s="84">
        <f t="shared" si="2"/>
        <v>4100000</v>
      </c>
      <c r="L43" s="86">
        <f t="shared" si="3"/>
        <v>0.8432122370936902</v>
      </c>
      <c r="M43" s="87"/>
    </row>
    <row r="44" spans="1:13" x14ac:dyDescent="0.25">
      <c r="A44" s="31">
        <v>521119</v>
      </c>
      <c r="B44" s="32" t="s">
        <v>12</v>
      </c>
      <c r="C44" s="33">
        <f>C45</f>
        <v>6200000</v>
      </c>
      <c r="D44" s="33">
        <f>D45</f>
        <v>6200000</v>
      </c>
      <c r="E44" s="33">
        <f>E45</f>
        <v>6200000</v>
      </c>
      <c r="F44" s="33">
        <f>F45</f>
        <v>6200000</v>
      </c>
      <c r="G44" s="33">
        <f>MAR!I44</f>
        <v>0</v>
      </c>
      <c r="H44" s="33">
        <f t="shared" ref="H44:I44" si="21">H45</f>
        <v>6200000</v>
      </c>
      <c r="I44" s="33">
        <f t="shared" si="21"/>
        <v>0</v>
      </c>
      <c r="J44" s="59">
        <f t="shared" si="1"/>
        <v>6200000</v>
      </c>
      <c r="K44" s="33">
        <f t="shared" si="2"/>
        <v>0</v>
      </c>
      <c r="L44" s="55">
        <f t="shared" si="3"/>
        <v>1</v>
      </c>
    </row>
    <row r="45" spans="1:13" x14ac:dyDescent="0.25">
      <c r="A45" s="31"/>
      <c r="B45" s="32" t="s">
        <v>295</v>
      </c>
      <c r="C45" s="33">
        <f>SUM(C46:C48)</f>
        <v>6200000</v>
      </c>
      <c r="D45" s="33">
        <f>SUM(D46:D48)</f>
        <v>6200000</v>
      </c>
      <c r="E45" s="33">
        <f>SUM(E46:E48)</f>
        <v>6200000</v>
      </c>
      <c r="F45" s="33">
        <f>SUM(F46:F48)</f>
        <v>6200000</v>
      </c>
      <c r="G45" s="33">
        <f>MAR!I45</f>
        <v>0</v>
      </c>
      <c r="H45" s="33">
        <f t="shared" ref="H45:I45" si="22">SUM(H46:H48)</f>
        <v>6200000</v>
      </c>
      <c r="I45" s="33">
        <f t="shared" si="22"/>
        <v>0</v>
      </c>
      <c r="J45" s="59">
        <f t="shared" si="1"/>
        <v>6200000</v>
      </c>
      <c r="K45" s="33">
        <f t="shared" si="2"/>
        <v>0</v>
      </c>
      <c r="L45" s="55">
        <f t="shared" si="3"/>
        <v>1</v>
      </c>
    </row>
    <row r="46" spans="1:13" x14ac:dyDescent="0.25">
      <c r="A46" s="31"/>
      <c r="B46" s="9" t="s">
        <v>313</v>
      </c>
      <c r="C46" s="33">
        <v>2600000</v>
      </c>
      <c r="D46" s="33">
        <v>2600000</v>
      </c>
      <c r="E46" s="33">
        <v>2600000</v>
      </c>
      <c r="F46" s="33">
        <v>2600000</v>
      </c>
      <c r="G46" s="1">
        <f>MAR!I46</f>
        <v>0</v>
      </c>
      <c r="H46" s="33">
        <v>2600000</v>
      </c>
      <c r="I46" s="33">
        <v>0</v>
      </c>
      <c r="J46" s="59">
        <f t="shared" si="1"/>
        <v>2600000</v>
      </c>
      <c r="K46" s="54">
        <f t="shared" si="2"/>
        <v>0</v>
      </c>
      <c r="L46" s="55">
        <f t="shared" si="3"/>
        <v>1</v>
      </c>
    </row>
    <row r="47" spans="1:13" x14ac:dyDescent="0.25">
      <c r="A47" s="31"/>
      <c r="B47" s="9" t="s">
        <v>314</v>
      </c>
      <c r="C47" s="33">
        <v>2000000</v>
      </c>
      <c r="D47" s="33">
        <v>2000000</v>
      </c>
      <c r="E47" s="33">
        <v>2000000</v>
      </c>
      <c r="F47" s="33">
        <v>2000000</v>
      </c>
      <c r="G47" s="1">
        <f>MAR!I47</f>
        <v>0</v>
      </c>
      <c r="H47" s="33">
        <v>2000000</v>
      </c>
      <c r="I47" s="33">
        <v>0</v>
      </c>
      <c r="J47" s="59">
        <f t="shared" si="1"/>
        <v>2000000</v>
      </c>
      <c r="K47" s="54">
        <f t="shared" si="2"/>
        <v>0</v>
      </c>
      <c r="L47" s="55">
        <f t="shared" si="3"/>
        <v>1</v>
      </c>
    </row>
    <row r="48" spans="1:13" x14ac:dyDescent="0.25">
      <c r="A48" s="31"/>
      <c r="B48" s="9" t="s">
        <v>315</v>
      </c>
      <c r="C48" s="33">
        <v>1600000</v>
      </c>
      <c r="D48" s="33">
        <v>1600000</v>
      </c>
      <c r="E48" s="33">
        <v>1600000</v>
      </c>
      <c r="F48" s="33">
        <v>1600000</v>
      </c>
      <c r="G48" s="1">
        <f>MAR!I48</f>
        <v>0</v>
      </c>
      <c r="H48" s="33">
        <v>1600000</v>
      </c>
      <c r="I48" s="33">
        <v>0</v>
      </c>
      <c r="J48" s="59">
        <f t="shared" si="1"/>
        <v>1600000</v>
      </c>
      <c r="K48" s="54">
        <f t="shared" si="2"/>
        <v>0</v>
      </c>
      <c r="L48" s="55">
        <f t="shared" si="3"/>
        <v>1</v>
      </c>
    </row>
    <row r="49" spans="1:12" x14ac:dyDescent="0.25">
      <c r="A49" s="31">
        <v>521211</v>
      </c>
      <c r="B49" s="32" t="s">
        <v>1</v>
      </c>
      <c r="C49" s="33">
        <f>C50</f>
        <v>8650000</v>
      </c>
      <c r="D49" s="33">
        <f>D50</f>
        <v>8650000</v>
      </c>
      <c r="E49" s="33">
        <f>E50</f>
        <v>8650000</v>
      </c>
      <c r="F49" s="33">
        <f>F50</f>
        <v>8650000</v>
      </c>
      <c r="G49" s="33">
        <f>MAR!I49</f>
        <v>3600000</v>
      </c>
      <c r="H49" s="33">
        <f t="shared" ref="H49:I49" si="23">H50</f>
        <v>5050000</v>
      </c>
      <c r="I49" s="33">
        <f t="shared" si="23"/>
        <v>0</v>
      </c>
      <c r="J49" s="59">
        <f t="shared" si="1"/>
        <v>8650000</v>
      </c>
      <c r="K49" s="33">
        <f t="shared" si="2"/>
        <v>0</v>
      </c>
      <c r="L49" s="55">
        <f t="shared" si="3"/>
        <v>1</v>
      </c>
    </row>
    <row r="50" spans="1:12" x14ac:dyDescent="0.25">
      <c r="A50" s="31"/>
      <c r="B50" s="32" t="s">
        <v>296</v>
      </c>
      <c r="C50" s="33">
        <f>SUM(C51:C56)</f>
        <v>8650000</v>
      </c>
      <c r="D50" s="33">
        <f>SUM(D51:D56)</f>
        <v>8650000</v>
      </c>
      <c r="E50" s="33">
        <f>SUM(E51:E56)</f>
        <v>8650000</v>
      </c>
      <c r="F50" s="33">
        <f>SUM(F51:F56)</f>
        <v>8650000</v>
      </c>
      <c r="G50" s="33">
        <f>MAR!I50</f>
        <v>3600000</v>
      </c>
      <c r="H50" s="33">
        <f t="shared" ref="H50:I50" si="24">SUM(H51:H56)</f>
        <v>5050000</v>
      </c>
      <c r="I50" s="33">
        <f t="shared" si="24"/>
        <v>0</v>
      </c>
      <c r="J50" s="59">
        <f t="shared" si="1"/>
        <v>8650000</v>
      </c>
      <c r="K50" s="33">
        <f t="shared" si="2"/>
        <v>0</v>
      </c>
      <c r="L50" s="55">
        <f t="shared" si="3"/>
        <v>1</v>
      </c>
    </row>
    <row r="51" spans="1:12" x14ac:dyDescent="0.25">
      <c r="A51" s="31"/>
      <c r="B51" s="9" t="s">
        <v>297</v>
      </c>
      <c r="C51" s="33">
        <v>850000</v>
      </c>
      <c r="D51" s="33">
        <v>850000</v>
      </c>
      <c r="E51" s="33">
        <v>850000</v>
      </c>
      <c r="F51" s="33">
        <v>850000</v>
      </c>
      <c r="G51" s="1">
        <f>MAR!I51</f>
        <v>0</v>
      </c>
      <c r="H51" s="33">
        <v>850000</v>
      </c>
      <c r="I51" s="33">
        <v>0</v>
      </c>
      <c r="J51" s="59">
        <f t="shared" si="1"/>
        <v>850000</v>
      </c>
      <c r="K51" s="54">
        <f t="shared" si="2"/>
        <v>0</v>
      </c>
      <c r="L51" s="55">
        <f t="shared" si="3"/>
        <v>1</v>
      </c>
    </row>
    <row r="52" spans="1:12" x14ac:dyDescent="0.25">
      <c r="A52" s="31"/>
      <c r="B52" s="9" t="s">
        <v>316</v>
      </c>
      <c r="C52" s="33">
        <v>3600000</v>
      </c>
      <c r="D52" s="33">
        <v>3600000</v>
      </c>
      <c r="E52" s="33">
        <v>3600000</v>
      </c>
      <c r="F52" s="33">
        <v>3600000</v>
      </c>
      <c r="G52" s="1">
        <f>MAR!I52</f>
        <v>3600000</v>
      </c>
      <c r="H52" s="33"/>
      <c r="I52" s="33">
        <v>0</v>
      </c>
      <c r="J52" s="59">
        <f t="shared" si="1"/>
        <v>3600000</v>
      </c>
      <c r="K52" s="54">
        <f t="shared" si="2"/>
        <v>0</v>
      </c>
      <c r="L52" s="55">
        <f t="shared" si="3"/>
        <v>1</v>
      </c>
    </row>
    <row r="53" spans="1:12" x14ac:dyDescent="0.25">
      <c r="A53" s="31"/>
      <c r="B53" s="9" t="s">
        <v>298</v>
      </c>
      <c r="C53" s="33">
        <v>2000000</v>
      </c>
      <c r="D53" s="33">
        <v>2000000</v>
      </c>
      <c r="E53" s="33">
        <v>2000000</v>
      </c>
      <c r="F53" s="33">
        <v>2000000</v>
      </c>
      <c r="G53" s="1">
        <f>MAR!I53</f>
        <v>0</v>
      </c>
      <c r="H53" s="33">
        <v>2000000</v>
      </c>
      <c r="I53" s="33">
        <v>0</v>
      </c>
      <c r="J53" s="59">
        <f t="shared" si="1"/>
        <v>2000000</v>
      </c>
      <c r="K53" s="54">
        <f t="shared" si="2"/>
        <v>0</v>
      </c>
      <c r="L53" s="55">
        <f t="shared" si="3"/>
        <v>1</v>
      </c>
    </row>
    <row r="54" spans="1:12" x14ac:dyDescent="0.25">
      <c r="A54" s="31"/>
      <c r="B54" s="9" t="s">
        <v>299</v>
      </c>
      <c r="C54" s="33">
        <v>1500000</v>
      </c>
      <c r="D54" s="33">
        <v>1500000</v>
      </c>
      <c r="E54" s="33">
        <v>1500000</v>
      </c>
      <c r="F54" s="33">
        <v>1500000</v>
      </c>
      <c r="G54" s="1">
        <f>MAR!I54</f>
        <v>0</v>
      </c>
      <c r="H54" s="33">
        <v>1500000</v>
      </c>
      <c r="I54" s="33">
        <v>0</v>
      </c>
      <c r="J54" s="59">
        <f t="shared" si="1"/>
        <v>1500000</v>
      </c>
      <c r="K54" s="54">
        <f t="shared" si="2"/>
        <v>0</v>
      </c>
      <c r="L54" s="55">
        <f t="shared" si="3"/>
        <v>1</v>
      </c>
    </row>
    <row r="55" spans="1:12" x14ac:dyDescent="0.25">
      <c r="A55" s="31"/>
      <c r="B55" s="9" t="s">
        <v>168</v>
      </c>
      <c r="C55" s="33">
        <v>200000</v>
      </c>
      <c r="D55" s="33">
        <v>200000</v>
      </c>
      <c r="E55" s="33">
        <v>200000</v>
      </c>
      <c r="F55" s="33">
        <v>200000</v>
      </c>
      <c r="G55" s="1">
        <f>MAR!I55</f>
        <v>0</v>
      </c>
      <c r="H55" s="33">
        <v>200000</v>
      </c>
      <c r="I55" s="33">
        <v>0</v>
      </c>
      <c r="J55" s="59">
        <f t="shared" si="1"/>
        <v>200000</v>
      </c>
      <c r="K55" s="54">
        <f t="shared" si="2"/>
        <v>0</v>
      </c>
      <c r="L55" s="55">
        <f t="shared" si="3"/>
        <v>1</v>
      </c>
    </row>
    <row r="56" spans="1:12" x14ac:dyDescent="0.25">
      <c r="A56" s="31"/>
      <c r="B56" s="9" t="s">
        <v>283</v>
      </c>
      <c r="C56" s="33">
        <v>500000</v>
      </c>
      <c r="D56" s="33">
        <v>500000</v>
      </c>
      <c r="E56" s="33">
        <v>500000</v>
      </c>
      <c r="F56" s="33">
        <v>500000</v>
      </c>
      <c r="G56" s="1">
        <f>MAR!I56</f>
        <v>0</v>
      </c>
      <c r="H56" s="33">
        <v>500000</v>
      </c>
      <c r="I56" s="33">
        <v>0</v>
      </c>
      <c r="J56" s="59">
        <f t="shared" si="1"/>
        <v>500000</v>
      </c>
      <c r="K56" s="54">
        <f t="shared" si="2"/>
        <v>0</v>
      </c>
      <c r="L56" s="55">
        <f t="shared" si="3"/>
        <v>1</v>
      </c>
    </row>
    <row r="57" spans="1:12" x14ac:dyDescent="0.25">
      <c r="A57" s="31">
        <v>522151</v>
      </c>
      <c r="B57" s="32" t="s">
        <v>34</v>
      </c>
      <c r="C57" s="33">
        <f>C58</f>
        <v>1200000</v>
      </c>
      <c r="D57" s="33">
        <f>D58</f>
        <v>1200000</v>
      </c>
      <c r="E57" s="33">
        <f>E58</f>
        <v>1200000</v>
      </c>
      <c r="F57" s="33">
        <f>F58</f>
        <v>1200000</v>
      </c>
      <c r="G57" s="33">
        <f>MAR!I57</f>
        <v>0</v>
      </c>
      <c r="H57" s="33">
        <f t="shared" ref="H57:I57" si="25">H58</f>
        <v>1200000</v>
      </c>
      <c r="I57" s="33">
        <f t="shared" si="25"/>
        <v>0</v>
      </c>
      <c r="J57" s="59">
        <f t="shared" si="1"/>
        <v>1200000</v>
      </c>
      <c r="K57" s="33">
        <f t="shared" si="2"/>
        <v>0</v>
      </c>
      <c r="L57" s="55">
        <f t="shared" si="3"/>
        <v>1</v>
      </c>
    </row>
    <row r="58" spans="1:12" x14ac:dyDescent="0.25">
      <c r="A58" s="31"/>
      <c r="B58" s="9" t="s">
        <v>455</v>
      </c>
      <c r="C58" s="33">
        <v>1200000</v>
      </c>
      <c r="D58" s="33">
        <v>1200000</v>
      </c>
      <c r="E58" s="33">
        <v>1200000</v>
      </c>
      <c r="F58" s="33">
        <v>1200000</v>
      </c>
      <c r="G58" s="1">
        <f>MAR!I58</f>
        <v>0</v>
      </c>
      <c r="H58" s="33">
        <v>1200000</v>
      </c>
      <c r="I58" s="33">
        <v>0</v>
      </c>
      <c r="J58" s="59">
        <f t="shared" si="1"/>
        <v>1200000</v>
      </c>
      <c r="K58" s="54">
        <f t="shared" si="2"/>
        <v>0</v>
      </c>
      <c r="L58" s="55">
        <f t="shared" si="3"/>
        <v>1</v>
      </c>
    </row>
    <row r="59" spans="1:12" x14ac:dyDescent="0.25">
      <c r="A59" s="31">
        <v>522191</v>
      </c>
      <c r="B59" s="32" t="s">
        <v>219</v>
      </c>
      <c r="C59" s="33">
        <f>C60</f>
        <v>6000000</v>
      </c>
      <c r="D59" s="33">
        <f>D60</f>
        <v>6000000</v>
      </c>
      <c r="E59" s="33">
        <f>E60</f>
        <v>6000000</v>
      </c>
      <c r="F59" s="33">
        <f>F60</f>
        <v>6000000</v>
      </c>
      <c r="G59" s="33">
        <f>MAR!I59</f>
        <v>0</v>
      </c>
      <c r="H59" s="33">
        <f t="shared" ref="H59:I59" si="26">H60</f>
        <v>6000000</v>
      </c>
      <c r="I59" s="33">
        <f t="shared" si="26"/>
        <v>0</v>
      </c>
      <c r="J59" s="59">
        <f t="shared" si="1"/>
        <v>6000000</v>
      </c>
      <c r="K59" s="33">
        <f t="shared" si="2"/>
        <v>0</v>
      </c>
      <c r="L59" s="55">
        <f t="shared" si="3"/>
        <v>1</v>
      </c>
    </row>
    <row r="60" spans="1:12" x14ac:dyDescent="0.25">
      <c r="A60" s="31"/>
      <c r="B60" s="9" t="s">
        <v>428</v>
      </c>
      <c r="C60" s="33">
        <v>6000000</v>
      </c>
      <c r="D60" s="33">
        <v>6000000</v>
      </c>
      <c r="E60" s="33">
        <v>6000000</v>
      </c>
      <c r="F60" s="33">
        <v>6000000</v>
      </c>
      <c r="G60" s="1">
        <f>MAR!I60</f>
        <v>0</v>
      </c>
      <c r="H60" s="33">
        <v>6000000</v>
      </c>
      <c r="I60" s="33">
        <v>0</v>
      </c>
      <c r="J60" s="59">
        <f t="shared" si="1"/>
        <v>6000000</v>
      </c>
      <c r="K60" s="54">
        <f t="shared" si="2"/>
        <v>0</v>
      </c>
      <c r="L60" s="55">
        <f t="shared" si="3"/>
        <v>1</v>
      </c>
    </row>
    <row r="61" spans="1:12" x14ac:dyDescent="0.25">
      <c r="A61" s="31">
        <v>524119</v>
      </c>
      <c r="B61" s="32" t="s">
        <v>220</v>
      </c>
      <c r="C61" s="33">
        <f>SUM(C62:C64)</f>
        <v>4100000</v>
      </c>
      <c r="D61" s="33">
        <f>SUM(D62:D64)</f>
        <v>4100000</v>
      </c>
      <c r="E61" s="33">
        <f>SUM(E62:E64)</f>
        <v>4100000</v>
      </c>
      <c r="F61" s="33">
        <f>SUM(F62:F64)</f>
        <v>4100000</v>
      </c>
      <c r="G61" s="33">
        <f>MAR!I61</f>
        <v>0</v>
      </c>
      <c r="H61" s="33">
        <f t="shared" ref="H61:I61" si="27">SUM(H62:H64)</f>
        <v>0</v>
      </c>
      <c r="I61" s="33">
        <f t="shared" si="27"/>
        <v>0</v>
      </c>
      <c r="J61" s="59">
        <f t="shared" si="1"/>
        <v>0</v>
      </c>
      <c r="K61" s="33">
        <f t="shared" si="2"/>
        <v>4100000</v>
      </c>
      <c r="L61" s="55">
        <f t="shared" si="3"/>
        <v>0</v>
      </c>
    </row>
    <row r="62" spans="1:12" x14ac:dyDescent="0.25">
      <c r="A62" s="31"/>
      <c r="B62" s="9" t="s">
        <v>317</v>
      </c>
      <c r="C62" s="33">
        <v>1600000</v>
      </c>
      <c r="D62" s="33">
        <v>1600000</v>
      </c>
      <c r="E62" s="33">
        <v>1600000</v>
      </c>
      <c r="F62" s="33">
        <v>1600000</v>
      </c>
      <c r="G62" s="1">
        <f>MAR!I62</f>
        <v>0</v>
      </c>
      <c r="H62" s="33"/>
      <c r="I62" s="33">
        <v>0</v>
      </c>
      <c r="J62" s="59">
        <f t="shared" si="1"/>
        <v>0</v>
      </c>
      <c r="K62" s="54">
        <f t="shared" si="2"/>
        <v>1600000</v>
      </c>
      <c r="L62" s="55">
        <f t="shared" si="3"/>
        <v>0</v>
      </c>
    </row>
    <row r="63" spans="1:12" x14ac:dyDescent="0.25">
      <c r="A63" s="31"/>
      <c r="B63" s="9" t="s">
        <v>472</v>
      </c>
      <c r="C63" s="33">
        <v>1500000</v>
      </c>
      <c r="D63" s="33">
        <v>1500000</v>
      </c>
      <c r="E63" s="33">
        <v>1500000</v>
      </c>
      <c r="F63" s="33">
        <v>1500000</v>
      </c>
      <c r="G63" s="1">
        <f>MAR!I63</f>
        <v>0</v>
      </c>
      <c r="H63" s="33"/>
      <c r="I63" s="33">
        <v>0</v>
      </c>
      <c r="J63" s="59">
        <f t="shared" si="1"/>
        <v>0</v>
      </c>
      <c r="K63" s="54">
        <f t="shared" si="2"/>
        <v>1500000</v>
      </c>
      <c r="L63" s="55">
        <f t="shared" si="3"/>
        <v>0</v>
      </c>
    </row>
    <row r="64" spans="1:12" x14ac:dyDescent="0.25">
      <c r="A64" s="31"/>
      <c r="B64" s="9" t="s">
        <v>318</v>
      </c>
      <c r="C64" s="33">
        <v>1000000</v>
      </c>
      <c r="D64" s="33">
        <v>1000000</v>
      </c>
      <c r="E64" s="33">
        <v>1000000</v>
      </c>
      <c r="F64" s="33">
        <v>1000000</v>
      </c>
      <c r="G64" s="1">
        <f>MAR!I64</f>
        <v>0</v>
      </c>
      <c r="H64" s="33"/>
      <c r="I64" s="33">
        <v>0</v>
      </c>
      <c r="J64" s="59">
        <f t="shared" si="1"/>
        <v>0</v>
      </c>
      <c r="K64" s="54">
        <f t="shared" si="2"/>
        <v>1000000</v>
      </c>
      <c r="L64" s="55">
        <f t="shared" si="3"/>
        <v>0</v>
      </c>
    </row>
    <row r="65" spans="1:13" x14ac:dyDescent="0.25">
      <c r="A65" s="31" t="s">
        <v>10</v>
      </c>
      <c r="B65" s="32" t="s">
        <v>25</v>
      </c>
      <c r="C65" s="33">
        <f>C66+C71+C79+C81</f>
        <v>27800000</v>
      </c>
      <c r="D65" s="33">
        <f>D66+D71+D79+D81</f>
        <v>27800000</v>
      </c>
      <c r="E65" s="33">
        <f>E66+E71+E79+E81</f>
        <v>27800000</v>
      </c>
      <c r="F65" s="33">
        <f>F66+F71+F79+F81</f>
        <v>27800000</v>
      </c>
      <c r="G65" s="33">
        <f>MAR!I65</f>
        <v>0</v>
      </c>
      <c r="H65" s="33">
        <f t="shared" ref="H65:I65" si="28">H66+H71+H79+H81</f>
        <v>0</v>
      </c>
      <c r="I65" s="33">
        <f t="shared" si="28"/>
        <v>0</v>
      </c>
      <c r="J65" s="59">
        <f t="shared" si="1"/>
        <v>0</v>
      </c>
      <c r="K65" s="33">
        <f t="shared" si="2"/>
        <v>27800000</v>
      </c>
      <c r="L65" s="55">
        <f t="shared" si="3"/>
        <v>0</v>
      </c>
    </row>
    <row r="66" spans="1:13" x14ac:dyDescent="0.25">
      <c r="A66" s="31">
        <v>521119</v>
      </c>
      <c r="B66" s="32" t="s">
        <v>12</v>
      </c>
      <c r="C66" s="33">
        <f>C67</f>
        <v>6200000</v>
      </c>
      <c r="D66" s="33">
        <f>D67</f>
        <v>6200000</v>
      </c>
      <c r="E66" s="33">
        <f>E67</f>
        <v>6200000</v>
      </c>
      <c r="F66" s="33">
        <f>F67</f>
        <v>6200000</v>
      </c>
      <c r="G66" s="33">
        <f>MAR!I66</f>
        <v>0</v>
      </c>
      <c r="H66" s="33">
        <f t="shared" ref="H66:I66" si="29">H67</f>
        <v>0</v>
      </c>
      <c r="I66" s="33">
        <f t="shared" si="29"/>
        <v>0</v>
      </c>
      <c r="J66" s="59">
        <f t="shared" si="1"/>
        <v>0</v>
      </c>
      <c r="K66" s="33">
        <f t="shared" si="2"/>
        <v>6200000</v>
      </c>
      <c r="L66" s="55">
        <f t="shared" si="3"/>
        <v>0</v>
      </c>
    </row>
    <row r="67" spans="1:13" x14ac:dyDescent="0.25">
      <c r="A67" s="31"/>
      <c r="B67" s="32" t="s">
        <v>295</v>
      </c>
      <c r="C67" s="33">
        <f>SUM(C68:C70)</f>
        <v>6200000</v>
      </c>
      <c r="D67" s="33">
        <f>SUM(D68:D70)</f>
        <v>6200000</v>
      </c>
      <c r="E67" s="33">
        <f>SUM(E68:E70)</f>
        <v>6200000</v>
      </c>
      <c r="F67" s="33">
        <f>SUM(F68:F70)</f>
        <v>6200000</v>
      </c>
      <c r="G67" s="33">
        <f>MAR!I67</f>
        <v>0</v>
      </c>
      <c r="H67" s="33">
        <f t="shared" ref="H67:I67" si="30">SUM(H68:H70)</f>
        <v>0</v>
      </c>
      <c r="I67" s="33">
        <f t="shared" si="30"/>
        <v>0</v>
      </c>
      <c r="J67" s="59">
        <f t="shared" si="1"/>
        <v>0</v>
      </c>
      <c r="K67" s="33">
        <f t="shared" si="2"/>
        <v>6200000</v>
      </c>
      <c r="L67" s="55">
        <f t="shared" si="3"/>
        <v>0</v>
      </c>
    </row>
    <row r="68" spans="1:13" x14ac:dyDescent="0.25">
      <c r="A68" s="31"/>
      <c r="B68" s="9" t="s">
        <v>319</v>
      </c>
      <c r="C68" s="33">
        <v>2600000</v>
      </c>
      <c r="D68" s="33">
        <v>2600000</v>
      </c>
      <c r="E68" s="33">
        <v>2600000</v>
      </c>
      <c r="F68" s="33">
        <v>2600000</v>
      </c>
      <c r="G68" s="1">
        <f>MAR!I68</f>
        <v>0</v>
      </c>
      <c r="H68" s="33">
        <v>0</v>
      </c>
      <c r="I68" s="33">
        <v>0</v>
      </c>
      <c r="J68" s="59">
        <f t="shared" si="1"/>
        <v>0</v>
      </c>
      <c r="K68" s="54">
        <f t="shared" si="2"/>
        <v>2600000</v>
      </c>
      <c r="L68" s="55">
        <f t="shared" si="3"/>
        <v>0</v>
      </c>
    </row>
    <row r="69" spans="1:13" x14ac:dyDescent="0.25">
      <c r="A69" s="31"/>
      <c r="B69" s="9" t="s">
        <v>320</v>
      </c>
      <c r="C69" s="33">
        <v>2000000</v>
      </c>
      <c r="D69" s="33">
        <v>2000000</v>
      </c>
      <c r="E69" s="33">
        <v>2000000</v>
      </c>
      <c r="F69" s="33">
        <v>2000000</v>
      </c>
      <c r="G69" s="1">
        <f>MAR!I69</f>
        <v>0</v>
      </c>
      <c r="H69" s="33">
        <v>0</v>
      </c>
      <c r="I69" s="33">
        <v>0</v>
      </c>
      <c r="J69" s="59">
        <f t="shared" si="1"/>
        <v>0</v>
      </c>
      <c r="K69" s="54">
        <f t="shared" si="2"/>
        <v>2000000</v>
      </c>
      <c r="L69" s="55">
        <f t="shared" si="3"/>
        <v>0</v>
      </c>
    </row>
    <row r="70" spans="1:13" x14ac:dyDescent="0.25">
      <c r="A70" s="31"/>
      <c r="B70" s="9" t="s">
        <v>321</v>
      </c>
      <c r="C70" s="33">
        <v>1600000</v>
      </c>
      <c r="D70" s="33">
        <v>1600000</v>
      </c>
      <c r="E70" s="33">
        <v>1600000</v>
      </c>
      <c r="F70" s="33">
        <v>1600000</v>
      </c>
      <c r="G70" s="1">
        <f>MAR!I70</f>
        <v>0</v>
      </c>
      <c r="H70" s="33">
        <v>0</v>
      </c>
      <c r="I70" s="33">
        <v>0</v>
      </c>
      <c r="J70" s="59">
        <f t="shared" si="1"/>
        <v>0</v>
      </c>
      <c r="K70" s="54">
        <f t="shared" si="2"/>
        <v>1600000</v>
      </c>
      <c r="L70" s="55">
        <f t="shared" si="3"/>
        <v>0</v>
      </c>
    </row>
    <row r="71" spans="1:13" x14ac:dyDescent="0.25">
      <c r="A71" s="31">
        <v>521211</v>
      </c>
      <c r="B71" s="32" t="s">
        <v>1</v>
      </c>
      <c r="C71" s="33">
        <f>C72</f>
        <v>8050000</v>
      </c>
      <c r="D71" s="33">
        <f>D72</f>
        <v>8050000</v>
      </c>
      <c r="E71" s="33">
        <f>E72</f>
        <v>8050000</v>
      </c>
      <c r="F71" s="33">
        <f>F72</f>
        <v>8050000</v>
      </c>
      <c r="G71" s="33">
        <f>MAR!I71</f>
        <v>0</v>
      </c>
      <c r="H71" s="33">
        <f t="shared" ref="H71:I71" si="31">H72</f>
        <v>0</v>
      </c>
      <c r="I71" s="33">
        <f t="shared" si="31"/>
        <v>0</v>
      </c>
      <c r="J71" s="59">
        <f t="shared" si="1"/>
        <v>0</v>
      </c>
      <c r="K71" s="33">
        <f t="shared" si="2"/>
        <v>8050000</v>
      </c>
      <c r="L71" s="55">
        <f t="shared" si="3"/>
        <v>0</v>
      </c>
    </row>
    <row r="72" spans="1:13" x14ac:dyDescent="0.25">
      <c r="A72" s="31"/>
      <c r="B72" s="32" t="s">
        <v>296</v>
      </c>
      <c r="C72" s="33">
        <f>SUM(C73:C78)</f>
        <v>8050000</v>
      </c>
      <c r="D72" s="33">
        <f>SUM(D73:D78)</f>
        <v>8050000</v>
      </c>
      <c r="E72" s="33">
        <f>SUM(E73:E78)</f>
        <v>8050000</v>
      </c>
      <c r="F72" s="33">
        <f>SUM(F73:F78)</f>
        <v>8050000</v>
      </c>
      <c r="G72" s="33">
        <f>MAR!I72</f>
        <v>0</v>
      </c>
      <c r="H72" s="33">
        <f t="shared" ref="H72:I72" si="32">SUM(H73:H78)</f>
        <v>0</v>
      </c>
      <c r="I72" s="33">
        <f t="shared" si="32"/>
        <v>0</v>
      </c>
      <c r="J72" s="59">
        <f t="shared" ref="J72:J135" si="33">SUM(G72:I72)</f>
        <v>0</v>
      </c>
      <c r="K72" s="33">
        <f t="shared" ref="K72:K135" si="34">F72-J72</f>
        <v>8050000</v>
      </c>
      <c r="L72" s="55">
        <f t="shared" ref="L72:L135" si="35">J72/F72</f>
        <v>0</v>
      </c>
    </row>
    <row r="73" spans="1:13" x14ac:dyDescent="0.25">
      <c r="A73" s="31"/>
      <c r="B73" s="9" t="s">
        <v>297</v>
      </c>
      <c r="C73" s="33">
        <v>850000</v>
      </c>
      <c r="D73" s="33">
        <v>850000</v>
      </c>
      <c r="E73" s="33">
        <v>850000</v>
      </c>
      <c r="F73" s="33">
        <v>850000</v>
      </c>
      <c r="G73" s="1">
        <f>MAR!I73</f>
        <v>0</v>
      </c>
      <c r="H73" s="33">
        <v>0</v>
      </c>
      <c r="I73" s="33">
        <v>0</v>
      </c>
      <c r="J73" s="59">
        <f t="shared" si="33"/>
        <v>0</v>
      </c>
      <c r="K73" s="54">
        <f t="shared" si="34"/>
        <v>850000</v>
      </c>
      <c r="L73" s="55">
        <f t="shared" si="35"/>
        <v>0</v>
      </c>
    </row>
    <row r="74" spans="1:13" x14ac:dyDescent="0.25">
      <c r="A74" s="31"/>
      <c r="B74" s="9" t="s">
        <v>316</v>
      </c>
      <c r="C74" s="33">
        <v>3000000</v>
      </c>
      <c r="D74" s="33">
        <v>3000000</v>
      </c>
      <c r="E74" s="33">
        <v>3000000</v>
      </c>
      <c r="F74" s="33">
        <v>3000000</v>
      </c>
      <c r="G74" s="1">
        <f>MAR!I74</f>
        <v>0</v>
      </c>
      <c r="H74" s="33">
        <v>0</v>
      </c>
      <c r="I74" s="33">
        <v>0</v>
      </c>
      <c r="J74" s="59">
        <f t="shared" si="33"/>
        <v>0</v>
      </c>
      <c r="K74" s="54">
        <f t="shared" si="34"/>
        <v>3000000</v>
      </c>
      <c r="L74" s="55">
        <f t="shared" si="35"/>
        <v>0</v>
      </c>
    </row>
    <row r="75" spans="1:13" x14ac:dyDescent="0.25">
      <c r="A75" s="31"/>
      <c r="B75" s="9" t="s">
        <v>298</v>
      </c>
      <c r="C75" s="33">
        <v>2000000</v>
      </c>
      <c r="D75" s="33">
        <v>2000000</v>
      </c>
      <c r="E75" s="33">
        <v>2000000</v>
      </c>
      <c r="F75" s="33">
        <v>2000000</v>
      </c>
      <c r="G75" s="1">
        <f>MAR!I75</f>
        <v>0</v>
      </c>
      <c r="H75" s="33">
        <v>0</v>
      </c>
      <c r="I75" s="33">
        <v>0</v>
      </c>
      <c r="J75" s="59">
        <f t="shared" si="33"/>
        <v>0</v>
      </c>
      <c r="K75" s="54">
        <f t="shared" si="34"/>
        <v>2000000</v>
      </c>
      <c r="L75" s="55">
        <f t="shared" si="35"/>
        <v>0</v>
      </c>
    </row>
    <row r="76" spans="1:13" x14ac:dyDescent="0.25">
      <c r="A76" s="31"/>
      <c r="B76" s="9" t="s">
        <v>299</v>
      </c>
      <c r="C76" s="33">
        <v>1500000</v>
      </c>
      <c r="D76" s="33">
        <v>1500000</v>
      </c>
      <c r="E76" s="33">
        <v>1500000</v>
      </c>
      <c r="F76" s="33">
        <v>1500000</v>
      </c>
      <c r="G76" s="1">
        <f>MAR!I76</f>
        <v>0</v>
      </c>
      <c r="H76" s="33">
        <v>0</v>
      </c>
      <c r="I76" s="33">
        <v>0</v>
      </c>
      <c r="J76" s="59">
        <f t="shared" si="33"/>
        <v>0</v>
      </c>
      <c r="K76" s="54">
        <f t="shared" si="34"/>
        <v>1500000</v>
      </c>
      <c r="L76" s="55">
        <f t="shared" si="35"/>
        <v>0</v>
      </c>
    </row>
    <row r="77" spans="1:13" x14ac:dyDescent="0.25">
      <c r="A77" s="31"/>
      <c r="B77" s="9" t="s">
        <v>168</v>
      </c>
      <c r="C77" s="33">
        <v>200000</v>
      </c>
      <c r="D77" s="33">
        <v>200000</v>
      </c>
      <c r="E77" s="33">
        <v>200000</v>
      </c>
      <c r="F77" s="33">
        <v>200000</v>
      </c>
      <c r="G77" s="1">
        <f>MAR!I77</f>
        <v>0</v>
      </c>
      <c r="H77" s="33">
        <v>0</v>
      </c>
      <c r="I77" s="33">
        <v>0</v>
      </c>
      <c r="J77" s="59">
        <f t="shared" si="33"/>
        <v>0</v>
      </c>
      <c r="K77" s="54">
        <f t="shared" si="34"/>
        <v>200000</v>
      </c>
      <c r="L77" s="55">
        <f t="shared" si="35"/>
        <v>0</v>
      </c>
    </row>
    <row r="78" spans="1:13" s="7" customFormat="1" x14ac:dyDescent="0.25">
      <c r="A78" s="31"/>
      <c r="B78" s="9" t="s">
        <v>283</v>
      </c>
      <c r="C78" s="33">
        <v>500000</v>
      </c>
      <c r="D78" s="33">
        <v>500000</v>
      </c>
      <c r="E78" s="33">
        <v>500000</v>
      </c>
      <c r="F78" s="33">
        <v>500000</v>
      </c>
      <c r="G78" s="1">
        <f>MAR!I78</f>
        <v>0</v>
      </c>
      <c r="H78" s="33">
        <v>0</v>
      </c>
      <c r="I78" s="33">
        <v>0</v>
      </c>
      <c r="J78" s="59">
        <f t="shared" si="33"/>
        <v>0</v>
      </c>
      <c r="K78" s="54">
        <f t="shared" si="34"/>
        <v>500000</v>
      </c>
      <c r="L78" s="55">
        <f t="shared" si="35"/>
        <v>0</v>
      </c>
      <c r="M78" s="16"/>
    </row>
    <row r="79" spans="1:13" s="7" customFormat="1" x14ac:dyDescent="0.25">
      <c r="A79" s="31">
        <v>522191</v>
      </c>
      <c r="B79" s="32" t="s">
        <v>219</v>
      </c>
      <c r="C79" s="33">
        <f>C80</f>
        <v>4050000</v>
      </c>
      <c r="D79" s="33">
        <f>D80</f>
        <v>4050000</v>
      </c>
      <c r="E79" s="33">
        <f>E80</f>
        <v>4050000</v>
      </c>
      <c r="F79" s="33">
        <f>F80</f>
        <v>4050000</v>
      </c>
      <c r="G79" s="33">
        <f>MAR!I79</f>
        <v>0</v>
      </c>
      <c r="H79" s="33">
        <f t="shared" ref="H79:I79" si="36">H80</f>
        <v>0</v>
      </c>
      <c r="I79" s="33">
        <f t="shared" si="36"/>
        <v>0</v>
      </c>
      <c r="J79" s="59">
        <f t="shared" si="33"/>
        <v>0</v>
      </c>
      <c r="K79" s="33">
        <f t="shared" si="34"/>
        <v>4050000</v>
      </c>
      <c r="L79" s="55">
        <f t="shared" si="35"/>
        <v>0</v>
      </c>
      <c r="M79" s="16"/>
    </row>
    <row r="80" spans="1:13" x14ac:dyDescent="0.25">
      <c r="A80" s="31"/>
      <c r="B80" s="9" t="s">
        <v>429</v>
      </c>
      <c r="C80" s="33">
        <v>4050000</v>
      </c>
      <c r="D80" s="33">
        <v>4050000</v>
      </c>
      <c r="E80" s="33">
        <v>4050000</v>
      </c>
      <c r="F80" s="33">
        <v>4050000</v>
      </c>
      <c r="G80" s="1">
        <f>MAR!I80</f>
        <v>0</v>
      </c>
      <c r="H80" s="33">
        <v>0</v>
      </c>
      <c r="I80" s="33">
        <v>0</v>
      </c>
      <c r="J80" s="59">
        <f t="shared" si="33"/>
        <v>0</v>
      </c>
      <c r="K80" s="54">
        <f t="shared" si="34"/>
        <v>4050000</v>
      </c>
      <c r="L80" s="55">
        <f t="shared" si="35"/>
        <v>0</v>
      </c>
    </row>
    <row r="81" spans="1:13" x14ac:dyDescent="0.25">
      <c r="A81" s="31">
        <v>524119</v>
      </c>
      <c r="B81" s="32" t="s">
        <v>220</v>
      </c>
      <c r="C81" s="33">
        <f>SUM(C82:C84)</f>
        <v>9500000</v>
      </c>
      <c r="D81" s="33">
        <f>SUM(D82:D84)</f>
        <v>9500000</v>
      </c>
      <c r="E81" s="33">
        <f>SUM(E82:E84)</f>
        <v>9500000</v>
      </c>
      <c r="F81" s="33">
        <f>SUM(F82:F84)</f>
        <v>9500000</v>
      </c>
      <c r="G81" s="33">
        <f>MAR!I81</f>
        <v>0</v>
      </c>
      <c r="H81" s="33">
        <f t="shared" ref="H81:I81" si="37">SUM(H82:H84)</f>
        <v>0</v>
      </c>
      <c r="I81" s="33">
        <f t="shared" si="37"/>
        <v>0</v>
      </c>
      <c r="J81" s="59">
        <f t="shared" si="33"/>
        <v>0</v>
      </c>
      <c r="K81" s="33">
        <f t="shared" si="34"/>
        <v>9500000</v>
      </c>
      <c r="L81" s="55">
        <f t="shared" si="35"/>
        <v>0</v>
      </c>
    </row>
    <row r="82" spans="1:13" x14ac:dyDescent="0.25">
      <c r="A82" s="31"/>
      <c r="B82" s="9" t="s">
        <v>322</v>
      </c>
      <c r="C82" s="33">
        <v>7000000</v>
      </c>
      <c r="D82" s="33">
        <v>7000000</v>
      </c>
      <c r="E82" s="33">
        <v>7000000</v>
      </c>
      <c r="F82" s="33">
        <v>7000000</v>
      </c>
      <c r="G82" s="1">
        <f>MAR!I82</f>
        <v>0</v>
      </c>
      <c r="H82" s="33">
        <v>0</v>
      </c>
      <c r="I82" s="33">
        <v>0</v>
      </c>
      <c r="J82" s="59">
        <f t="shared" si="33"/>
        <v>0</v>
      </c>
      <c r="K82" s="54">
        <f t="shared" si="34"/>
        <v>7000000</v>
      </c>
      <c r="L82" s="55">
        <f t="shared" si="35"/>
        <v>0</v>
      </c>
    </row>
    <row r="83" spans="1:13" x14ac:dyDescent="0.25">
      <c r="A83" s="31"/>
      <c r="B83" s="9" t="s">
        <v>472</v>
      </c>
      <c r="C83" s="33">
        <v>1500000</v>
      </c>
      <c r="D83" s="33">
        <v>1500000</v>
      </c>
      <c r="E83" s="33">
        <v>1500000</v>
      </c>
      <c r="F83" s="33">
        <v>1500000</v>
      </c>
      <c r="G83" s="1">
        <f>MAR!I83</f>
        <v>0</v>
      </c>
      <c r="H83" s="33">
        <v>0</v>
      </c>
      <c r="I83" s="33">
        <v>0</v>
      </c>
      <c r="J83" s="59">
        <f t="shared" si="33"/>
        <v>0</v>
      </c>
      <c r="K83" s="54">
        <f t="shared" si="34"/>
        <v>1500000</v>
      </c>
      <c r="L83" s="55">
        <f t="shared" si="35"/>
        <v>0</v>
      </c>
    </row>
    <row r="84" spans="1:13" x14ac:dyDescent="0.25">
      <c r="A84" s="31"/>
      <c r="B84" s="9" t="s">
        <v>318</v>
      </c>
      <c r="C84" s="33">
        <v>1000000</v>
      </c>
      <c r="D84" s="33">
        <v>1000000</v>
      </c>
      <c r="E84" s="33">
        <v>1000000</v>
      </c>
      <c r="F84" s="33">
        <v>1000000</v>
      </c>
      <c r="G84" s="1">
        <f>MAR!I84</f>
        <v>0</v>
      </c>
      <c r="H84" s="33">
        <v>0</v>
      </c>
      <c r="I84" s="33">
        <v>0</v>
      </c>
      <c r="J84" s="59">
        <f t="shared" si="33"/>
        <v>0</v>
      </c>
      <c r="K84" s="54">
        <f t="shared" si="34"/>
        <v>1000000</v>
      </c>
      <c r="L84" s="55">
        <f t="shared" si="35"/>
        <v>0</v>
      </c>
    </row>
    <row r="85" spans="1:13" x14ac:dyDescent="0.25">
      <c r="A85" s="31" t="s">
        <v>193</v>
      </c>
      <c r="B85" s="32" t="s">
        <v>26</v>
      </c>
      <c r="C85" s="33">
        <f>C86</f>
        <v>26950000</v>
      </c>
      <c r="D85" s="33">
        <f>D86</f>
        <v>26950000</v>
      </c>
      <c r="E85" s="33">
        <f>E86</f>
        <v>26950000</v>
      </c>
      <c r="F85" s="33">
        <f>F86</f>
        <v>26950000</v>
      </c>
      <c r="G85" s="33">
        <f>MAR!I85</f>
        <v>0</v>
      </c>
      <c r="H85" s="33">
        <f t="shared" ref="H85:I85" si="38">H86</f>
        <v>0</v>
      </c>
      <c r="I85" s="33">
        <f t="shared" si="38"/>
        <v>0</v>
      </c>
      <c r="J85" s="59">
        <f t="shared" si="33"/>
        <v>0</v>
      </c>
      <c r="K85" s="33">
        <f t="shared" si="34"/>
        <v>26950000</v>
      </c>
      <c r="L85" s="55">
        <f t="shared" si="35"/>
        <v>0</v>
      </c>
    </row>
    <row r="86" spans="1:13" x14ac:dyDescent="0.25">
      <c r="A86" s="31" t="s">
        <v>221</v>
      </c>
      <c r="B86" s="32" t="s">
        <v>27</v>
      </c>
      <c r="C86" s="33">
        <f>C87+C90+C102</f>
        <v>26950000</v>
      </c>
      <c r="D86" s="33">
        <f>D87+D90+D102</f>
        <v>26950000</v>
      </c>
      <c r="E86" s="33">
        <f>E87+E90+E102</f>
        <v>26950000</v>
      </c>
      <c r="F86" s="33">
        <f>F87+F90+F102</f>
        <v>26950000</v>
      </c>
      <c r="G86" s="33">
        <f>MAR!I86</f>
        <v>0</v>
      </c>
      <c r="H86" s="33">
        <f t="shared" ref="H86:I86" si="39">H87+H90+H102</f>
        <v>0</v>
      </c>
      <c r="I86" s="33">
        <f t="shared" si="39"/>
        <v>0</v>
      </c>
      <c r="J86" s="59">
        <f t="shared" si="33"/>
        <v>0</v>
      </c>
      <c r="K86" s="33">
        <f t="shared" si="34"/>
        <v>26950000</v>
      </c>
      <c r="L86" s="55">
        <f t="shared" si="35"/>
        <v>0</v>
      </c>
    </row>
    <row r="87" spans="1:13" x14ac:dyDescent="0.25">
      <c r="A87" s="31" t="s">
        <v>0</v>
      </c>
      <c r="B87" s="32" t="s">
        <v>222</v>
      </c>
      <c r="C87" s="33">
        <f t="shared" ref="C87:I88" si="40">C88</f>
        <v>800000</v>
      </c>
      <c r="D87" s="33">
        <f t="shared" si="40"/>
        <v>800000</v>
      </c>
      <c r="E87" s="33">
        <f t="shared" si="40"/>
        <v>800000</v>
      </c>
      <c r="F87" s="33">
        <f t="shared" si="40"/>
        <v>800000</v>
      </c>
      <c r="G87" s="33">
        <f>MAR!I87</f>
        <v>0</v>
      </c>
      <c r="H87" s="33">
        <f t="shared" si="40"/>
        <v>0</v>
      </c>
      <c r="I87" s="33">
        <f t="shared" si="40"/>
        <v>0</v>
      </c>
      <c r="J87" s="59">
        <f t="shared" si="33"/>
        <v>0</v>
      </c>
      <c r="K87" s="33">
        <f t="shared" si="34"/>
        <v>800000</v>
      </c>
      <c r="L87" s="55">
        <f t="shared" si="35"/>
        <v>0</v>
      </c>
    </row>
    <row r="88" spans="1:13" x14ac:dyDescent="0.25">
      <c r="A88" s="31">
        <v>521211</v>
      </c>
      <c r="B88" s="32" t="s">
        <v>1</v>
      </c>
      <c r="C88" s="33">
        <f t="shared" si="40"/>
        <v>800000</v>
      </c>
      <c r="D88" s="33">
        <f t="shared" si="40"/>
        <v>800000</v>
      </c>
      <c r="E88" s="33">
        <f t="shared" si="40"/>
        <v>800000</v>
      </c>
      <c r="F88" s="33">
        <f t="shared" si="40"/>
        <v>800000</v>
      </c>
      <c r="G88" s="33">
        <f>MAR!I88</f>
        <v>0</v>
      </c>
      <c r="H88" s="33">
        <f t="shared" si="40"/>
        <v>0</v>
      </c>
      <c r="I88" s="33">
        <f t="shared" si="40"/>
        <v>0</v>
      </c>
      <c r="J88" s="59">
        <f t="shared" si="33"/>
        <v>0</v>
      </c>
      <c r="K88" s="33">
        <f t="shared" si="34"/>
        <v>800000</v>
      </c>
      <c r="L88" s="55">
        <f t="shared" si="35"/>
        <v>0</v>
      </c>
    </row>
    <row r="89" spans="1:13" x14ac:dyDescent="0.25">
      <c r="A89" s="31"/>
      <c r="B89" s="9" t="s">
        <v>168</v>
      </c>
      <c r="C89" s="33">
        <v>800000</v>
      </c>
      <c r="D89" s="33">
        <v>800000</v>
      </c>
      <c r="E89" s="33">
        <v>800000</v>
      </c>
      <c r="F89" s="33">
        <v>800000</v>
      </c>
      <c r="G89" s="1">
        <f>MAR!I89</f>
        <v>0</v>
      </c>
      <c r="H89" s="33">
        <v>0</v>
      </c>
      <c r="I89" s="33">
        <v>0</v>
      </c>
      <c r="J89" s="59">
        <f t="shared" si="33"/>
        <v>0</v>
      </c>
      <c r="K89" s="54">
        <f t="shared" si="34"/>
        <v>800000</v>
      </c>
      <c r="L89" s="55">
        <f t="shared" si="35"/>
        <v>0</v>
      </c>
    </row>
    <row r="90" spans="1:13" x14ac:dyDescent="0.25">
      <c r="A90" s="31" t="s">
        <v>11</v>
      </c>
      <c r="B90" s="32" t="s">
        <v>223</v>
      </c>
      <c r="C90" s="33">
        <f>C91</f>
        <v>25250000</v>
      </c>
      <c r="D90" s="33">
        <f>D91</f>
        <v>25250000</v>
      </c>
      <c r="E90" s="33">
        <f>E91</f>
        <v>25250000</v>
      </c>
      <c r="F90" s="33">
        <f>F91</f>
        <v>25250000</v>
      </c>
      <c r="G90" s="33">
        <f>MAR!I90</f>
        <v>0</v>
      </c>
      <c r="H90" s="33">
        <f t="shared" ref="H90:I90" si="41">H91</f>
        <v>0</v>
      </c>
      <c r="I90" s="33">
        <f t="shared" si="41"/>
        <v>0</v>
      </c>
      <c r="J90" s="59">
        <f t="shared" si="33"/>
        <v>0</v>
      </c>
      <c r="K90" s="33">
        <f t="shared" si="34"/>
        <v>25250000</v>
      </c>
      <c r="L90" s="55">
        <f t="shared" si="35"/>
        <v>0</v>
      </c>
    </row>
    <row r="91" spans="1:13" x14ac:dyDescent="0.25">
      <c r="A91" s="31">
        <v>521811</v>
      </c>
      <c r="B91" s="32" t="s">
        <v>138</v>
      </c>
      <c r="C91" s="33">
        <f>C92+C93</f>
        <v>25250000</v>
      </c>
      <c r="D91" s="33">
        <f>D92+D93</f>
        <v>25250000</v>
      </c>
      <c r="E91" s="33">
        <f>E92+E93</f>
        <v>25250000</v>
      </c>
      <c r="F91" s="33">
        <f>F92+F93</f>
        <v>25250000</v>
      </c>
      <c r="G91" s="33">
        <f>MAR!I91</f>
        <v>0</v>
      </c>
      <c r="H91" s="33">
        <f t="shared" ref="H91:I91" si="42">H92+H93</f>
        <v>0</v>
      </c>
      <c r="I91" s="33">
        <f t="shared" si="42"/>
        <v>0</v>
      </c>
      <c r="J91" s="59">
        <f t="shared" si="33"/>
        <v>0</v>
      </c>
      <c r="K91" s="33">
        <f t="shared" si="34"/>
        <v>25250000</v>
      </c>
      <c r="L91" s="55">
        <f t="shared" si="35"/>
        <v>0</v>
      </c>
    </row>
    <row r="92" spans="1:13" x14ac:dyDescent="0.25">
      <c r="A92" s="31"/>
      <c r="B92" s="9" t="s">
        <v>300</v>
      </c>
      <c r="C92" s="33">
        <v>750000</v>
      </c>
      <c r="D92" s="33">
        <v>750000</v>
      </c>
      <c r="E92" s="33">
        <v>750000</v>
      </c>
      <c r="F92" s="33">
        <v>750000</v>
      </c>
      <c r="G92" s="1">
        <f>MAR!I92</f>
        <v>0</v>
      </c>
      <c r="H92" s="33">
        <v>0</v>
      </c>
      <c r="I92" s="33">
        <v>0</v>
      </c>
      <c r="J92" s="59">
        <f t="shared" si="33"/>
        <v>0</v>
      </c>
      <c r="K92" s="54">
        <f t="shared" si="34"/>
        <v>750000</v>
      </c>
      <c r="L92" s="55">
        <f t="shared" si="35"/>
        <v>0</v>
      </c>
    </row>
    <row r="93" spans="1:13" x14ac:dyDescent="0.25">
      <c r="A93" s="31"/>
      <c r="B93" s="32" t="s">
        <v>301</v>
      </c>
      <c r="C93" s="33">
        <f>SUM(C94:C101)</f>
        <v>24500000</v>
      </c>
      <c r="D93" s="33">
        <f>SUM(D94:D101)</f>
        <v>24500000</v>
      </c>
      <c r="E93" s="33">
        <f>SUM(E94:E101)</f>
        <v>24500000</v>
      </c>
      <c r="F93" s="33">
        <f>SUM(F94:F101)</f>
        <v>24500000</v>
      </c>
      <c r="G93" s="33">
        <f>MAR!I93</f>
        <v>0</v>
      </c>
      <c r="H93" s="33">
        <f t="shared" ref="H93:I93" si="43">SUM(H94:H101)</f>
        <v>0</v>
      </c>
      <c r="I93" s="33">
        <f t="shared" si="43"/>
        <v>0</v>
      </c>
      <c r="J93" s="59">
        <f t="shared" si="33"/>
        <v>0</v>
      </c>
      <c r="K93" s="33">
        <f t="shared" si="34"/>
        <v>24500000</v>
      </c>
      <c r="L93" s="55">
        <f t="shared" si="35"/>
        <v>0</v>
      </c>
    </row>
    <row r="94" spans="1:13" x14ac:dyDescent="0.25">
      <c r="A94" s="31"/>
      <c r="B94" s="9" t="s">
        <v>302</v>
      </c>
      <c r="C94" s="33">
        <v>2000000</v>
      </c>
      <c r="D94" s="33">
        <v>2000000</v>
      </c>
      <c r="E94" s="33">
        <v>2000000</v>
      </c>
      <c r="F94" s="33">
        <v>2000000</v>
      </c>
      <c r="G94" s="1">
        <f>MAR!I94</f>
        <v>0</v>
      </c>
      <c r="H94" s="33">
        <v>0</v>
      </c>
      <c r="I94" s="33">
        <v>0</v>
      </c>
      <c r="J94" s="59">
        <f t="shared" si="33"/>
        <v>0</v>
      </c>
      <c r="K94" s="54">
        <f t="shared" si="34"/>
        <v>2000000</v>
      </c>
      <c r="L94" s="55">
        <f t="shared" si="35"/>
        <v>0</v>
      </c>
    </row>
    <row r="95" spans="1:13" x14ac:dyDescent="0.25">
      <c r="A95" s="31"/>
      <c r="B95" s="9" t="s">
        <v>303</v>
      </c>
      <c r="C95" s="33">
        <v>2500000</v>
      </c>
      <c r="D95" s="33">
        <v>2500000</v>
      </c>
      <c r="E95" s="33">
        <v>2500000</v>
      </c>
      <c r="F95" s="33">
        <v>2500000</v>
      </c>
      <c r="G95" s="1">
        <f>MAR!I95</f>
        <v>0</v>
      </c>
      <c r="H95" s="33">
        <v>0</v>
      </c>
      <c r="I95" s="33">
        <v>0</v>
      </c>
      <c r="J95" s="59">
        <f t="shared" si="33"/>
        <v>0</v>
      </c>
      <c r="K95" s="54">
        <f t="shared" si="34"/>
        <v>2500000</v>
      </c>
      <c r="L95" s="55">
        <f t="shared" si="35"/>
        <v>0</v>
      </c>
    </row>
    <row r="96" spans="1:13" s="7" customFormat="1" x14ac:dyDescent="0.25">
      <c r="A96" s="31"/>
      <c r="B96" s="9" t="s">
        <v>304</v>
      </c>
      <c r="C96" s="33">
        <v>2500000</v>
      </c>
      <c r="D96" s="33">
        <v>2500000</v>
      </c>
      <c r="E96" s="33">
        <v>2500000</v>
      </c>
      <c r="F96" s="33">
        <v>2500000</v>
      </c>
      <c r="G96" s="1">
        <f>MAR!I96</f>
        <v>0</v>
      </c>
      <c r="H96" s="33">
        <v>0</v>
      </c>
      <c r="I96" s="33">
        <v>0</v>
      </c>
      <c r="J96" s="59">
        <f t="shared" si="33"/>
        <v>0</v>
      </c>
      <c r="K96" s="54">
        <f t="shared" si="34"/>
        <v>2500000</v>
      </c>
      <c r="L96" s="55">
        <f t="shared" si="35"/>
        <v>0</v>
      </c>
      <c r="M96" s="16"/>
    </row>
    <row r="97" spans="1:13" s="7" customFormat="1" x14ac:dyDescent="0.25">
      <c r="A97" s="31"/>
      <c r="B97" s="9" t="s">
        <v>305</v>
      </c>
      <c r="C97" s="33">
        <v>9100000</v>
      </c>
      <c r="D97" s="33">
        <v>9100000</v>
      </c>
      <c r="E97" s="33">
        <v>9100000</v>
      </c>
      <c r="F97" s="33">
        <v>9100000</v>
      </c>
      <c r="G97" s="1">
        <f>MAR!I97</f>
        <v>0</v>
      </c>
      <c r="H97" s="33">
        <v>0</v>
      </c>
      <c r="I97" s="33">
        <v>0</v>
      </c>
      <c r="J97" s="59">
        <f t="shared" si="33"/>
        <v>0</v>
      </c>
      <c r="K97" s="54">
        <f t="shared" si="34"/>
        <v>9100000</v>
      </c>
      <c r="L97" s="55">
        <f t="shared" si="35"/>
        <v>0</v>
      </c>
      <c r="M97" s="16"/>
    </row>
    <row r="98" spans="1:13" s="7" customFormat="1" x14ac:dyDescent="0.25">
      <c r="A98" s="31"/>
      <c r="B98" s="9" t="s">
        <v>306</v>
      </c>
      <c r="C98" s="33">
        <v>3500000</v>
      </c>
      <c r="D98" s="33">
        <v>3500000</v>
      </c>
      <c r="E98" s="33">
        <v>3500000</v>
      </c>
      <c r="F98" s="33">
        <v>3500000</v>
      </c>
      <c r="G98" s="1">
        <f>MAR!I98</f>
        <v>0</v>
      </c>
      <c r="H98" s="33">
        <v>0</v>
      </c>
      <c r="I98" s="33">
        <v>0</v>
      </c>
      <c r="J98" s="59">
        <f t="shared" si="33"/>
        <v>0</v>
      </c>
      <c r="K98" s="54">
        <f t="shared" si="34"/>
        <v>3500000</v>
      </c>
      <c r="L98" s="55">
        <f t="shared" si="35"/>
        <v>0</v>
      </c>
      <c r="M98" s="16"/>
    </row>
    <row r="99" spans="1:13" s="7" customFormat="1" x14ac:dyDescent="0.25">
      <c r="A99" s="31"/>
      <c r="B99" s="9" t="s">
        <v>307</v>
      </c>
      <c r="C99" s="33">
        <v>1500000</v>
      </c>
      <c r="D99" s="33">
        <v>1500000</v>
      </c>
      <c r="E99" s="33">
        <v>1500000</v>
      </c>
      <c r="F99" s="33">
        <v>1500000</v>
      </c>
      <c r="G99" s="1">
        <f>MAR!I99</f>
        <v>0</v>
      </c>
      <c r="H99" s="33">
        <v>0</v>
      </c>
      <c r="I99" s="33">
        <v>0</v>
      </c>
      <c r="J99" s="59">
        <f t="shared" si="33"/>
        <v>0</v>
      </c>
      <c r="K99" s="54">
        <f t="shared" si="34"/>
        <v>1500000</v>
      </c>
      <c r="L99" s="55">
        <f t="shared" si="35"/>
        <v>0</v>
      </c>
      <c r="M99" s="16"/>
    </row>
    <row r="100" spans="1:13" s="7" customFormat="1" x14ac:dyDescent="0.25">
      <c r="A100" s="31"/>
      <c r="B100" s="9" t="s">
        <v>308</v>
      </c>
      <c r="C100" s="33">
        <v>2500000</v>
      </c>
      <c r="D100" s="33">
        <v>2500000</v>
      </c>
      <c r="E100" s="33">
        <v>2500000</v>
      </c>
      <c r="F100" s="33">
        <v>2500000</v>
      </c>
      <c r="G100" s="1">
        <f>MAR!I100</f>
        <v>0</v>
      </c>
      <c r="H100" s="33">
        <v>0</v>
      </c>
      <c r="I100" s="33">
        <v>0</v>
      </c>
      <c r="J100" s="59">
        <f t="shared" si="33"/>
        <v>0</v>
      </c>
      <c r="K100" s="54">
        <f t="shared" si="34"/>
        <v>2500000</v>
      </c>
      <c r="L100" s="55">
        <f t="shared" si="35"/>
        <v>0</v>
      </c>
      <c r="M100" s="16"/>
    </row>
    <row r="101" spans="1:13" x14ac:dyDescent="0.25">
      <c r="A101" s="31"/>
      <c r="B101" s="9" t="s">
        <v>309</v>
      </c>
      <c r="C101" s="33">
        <v>900000</v>
      </c>
      <c r="D101" s="33">
        <v>900000</v>
      </c>
      <c r="E101" s="33">
        <v>900000</v>
      </c>
      <c r="F101" s="33">
        <v>900000</v>
      </c>
      <c r="G101" s="1">
        <f>MAR!I101</f>
        <v>0</v>
      </c>
      <c r="H101" s="33">
        <v>0</v>
      </c>
      <c r="I101" s="33">
        <v>0</v>
      </c>
      <c r="J101" s="59">
        <f t="shared" si="33"/>
        <v>0</v>
      </c>
      <c r="K101" s="54">
        <f t="shared" si="34"/>
        <v>900000</v>
      </c>
      <c r="L101" s="55">
        <f t="shared" si="35"/>
        <v>0</v>
      </c>
    </row>
    <row r="102" spans="1:13" x14ac:dyDescent="0.25">
      <c r="A102" s="31" t="s">
        <v>10</v>
      </c>
      <c r="B102" s="32" t="s">
        <v>224</v>
      </c>
      <c r="C102" s="33">
        <f>C103</f>
        <v>900000</v>
      </c>
      <c r="D102" s="33">
        <f>D103</f>
        <v>900000</v>
      </c>
      <c r="E102" s="33">
        <f>E103</f>
        <v>900000</v>
      </c>
      <c r="F102" s="33">
        <f>F103</f>
        <v>900000</v>
      </c>
      <c r="G102" s="33">
        <f>MAR!I102</f>
        <v>0</v>
      </c>
      <c r="H102" s="33">
        <f t="shared" ref="H102:I102" si="44">H103</f>
        <v>0</v>
      </c>
      <c r="I102" s="33">
        <f t="shared" si="44"/>
        <v>0</v>
      </c>
      <c r="J102" s="59">
        <f t="shared" si="33"/>
        <v>0</v>
      </c>
      <c r="K102" s="33">
        <f t="shared" si="34"/>
        <v>900000</v>
      </c>
      <c r="L102" s="55">
        <f t="shared" si="35"/>
        <v>0</v>
      </c>
    </row>
    <row r="103" spans="1:13" x14ac:dyDescent="0.25">
      <c r="A103" s="31">
        <v>521211</v>
      </c>
      <c r="B103" s="32" t="s">
        <v>1</v>
      </c>
      <c r="C103" s="33">
        <f>SUM(C104:C106)</f>
        <v>900000</v>
      </c>
      <c r="D103" s="33">
        <f>SUM(D104:D106)</f>
        <v>900000</v>
      </c>
      <c r="E103" s="33">
        <f>SUM(E104:E106)</f>
        <v>900000</v>
      </c>
      <c r="F103" s="33">
        <f>SUM(F104:F106)</f>
        <v>900000</v>
      </c>
      <c r="G103" s="33">
        <f>MAR!I103</f>
        <v>0</v>
      </c>
      <c r="H103" s="33">
        <f t="shared" ref="H103:I103" si="45">SUM(H104:H106)</f>
        <v>0</v>
      </c>
      <c r="I103" s="33">
        <f t="shared" si="45"/>
        <v>0</v>
      </c>
      <c r="J103" s="59">
        <f t="shared" si="33"/>
        <v>0</v>
      </c>
      <c r="K103" s="33">
        <f t="shared" si="34"/>
        <v>900000</v>
      </c>
      <c r="L103" s="55">
        <f t="shared" si="35"/>
        <v>0</v>
      </c>
    </row>
    <row r="104" spans="1:13" x14ac:dyDescent="0.25">
      <c r="A104" s="31"/>
      <c r="B104" s="9" t="s">
        <v>310</v>
      </c>
      <c r="C104" s="33">
        <v>400000</v>
      </c>
      <c r="D104" s="33">
        <v>400000</v>
      </c>
      <c r="E104" s="33">
        <v>400000</v>
      </c>
      <c r="F104" s="33">
        <v>400000</v>
      </c>
      <c r="G104" s="1">
        <f>MAR!I104</f>
        <v>0</v>
      </c>
      <c r="H104" s="33">
        <v>0</v>
      </c>
      <c r="I104" s="33">
        <v>0</v>
      </c>
      <c r="J104" s="59">
        <f t="shared" si="33"/>
        <v>0</v>
      </c>
      <c r="K104" s="54">
        <f t="shared" si="34"/>
        <v>400000</v>
      </c>
      <c r="L104" s="55">
        <f t="shared" si="35"/>
        <v>0</v>
      </c>
    </row>
    <row r="105" spans="1:13" x14ac:dyDescent="0.25">
      <c r="A105" s="31"/>
      <c r="B105" s="9" t="s">
        <v>168</v>
      </c>
      <c r="C105" s="33">
        <v>250000</v>
      </c>
      <c r="D105" s="33">
        <v>250000</v>
      </c>
      <c r="E105" s="33">
        <v>250000</v>
      </c>
      <c r="F105" s="33">
        <v>250000</v>
      </c>
      <c r="G105" s="1">
        <f>MAR!I105</f>
        <v>0</v>
      </c>
      <c r="H105" s="33">
        <v>0</v>
      </c>
      <c r="I105" s="33">
        <v>0</v>
      </c>
      <c r="J105" s="59">
        <f t="shared" si="33"/>
        <v>0</v>
      </c>
      <c r="K105" s="54">
        <f t="shared" si="34"/>
        <v>250000</v>
      </c>
      <c r="L105" s="55">
        <f t="shared" si="35"/>
        <v>0</v>
      </c>
    </row>
    <row r="106" spans="1:13" x14ac:dyDescent="0.25">
      <c r="A106" s="31"/>
      <c r="B106" s="9" t="s">
        <v>283</v>
      </c>
      <c r="C106" s="33">
        <v>250000</v>
      </c>
      <c r="D106" s="33">
        <v>250000</v>
      </c>
      <c r="E106" s="33">
        <v>250000</v>
      </c>
      <c r="F106" s="33">
        <v>250000</v>
      </c>
      <c r="G106" s="1">
        <f>MAR!I106</f>
        <v>0</v>
      </c>
      <c r="H106" s="33">
        <v>0</v>
      </c>
      <c r="I106" s="33">
        <v>0</v>
      </c>
      <c r="J106" s="59">
        <f t="shared" si="33"/>
        <v>0</v>
      </c>
      <c r="K106" s="54">
        <f t="shared" si="34"/>
        <v>250000</v>
      </c>
      <c r="L106" s="55">
        <f t="shared" si="35"/>
        <v>0</v>
      </c>
    </row>
    <row r="107" spans="1:13" x14ac:dyDescent="0.25">
      <c r="A107" s="31">
        <v>5145</v>
      </c>
      <c r="B107" s="32" t="s">
        <v>28</v>
      </c>
      <c r="C107" s="33">
        <f>C108+C234+C565</f>
        <v>392632000</v>
      </c>
      <c r="D107" s="33">
        <f>D108+D234+D565</f>
        <v>392632000</v>
      </c>
      <c r="E107" s="33">
        <f>E108+E234+E565</f>
        <v>392632000</v>
      </c>
      <c r="F107" s="33">
        <f>F108+F234+F565+F555</f>
        <v>442632000</v>
      </c>
      <c r="G107" s="33">
        <f>MAR!I107</f>
        <v>52010000</v>
      </c>
      <c r="H107" s="33">
        <f>H108+H234+H565</f>
        <v>56986000</v>
      </c>
      <c r="I107" s="33">
        <f>I108+I234+I565</f>
        <v>0</v>
      </c>
      <c r="J107" s="59">
        <f t="shared" si="33"/>
        <v>108996000</v>
      </c>
      <c r="K107" s="33">
        <f t="shared" si="34"/>
        <v>333636000</v>
      </c>
      <c r="L107" s="55">
        <f t="shared" si="35"/>
        <v>0.24624518787615898</v>
      </c>
    </row>
    <row r="108" spans="1:13" x14ac:dyDescent="0.25">
      <c r="A108" s="31" t="s">
        <v>204</v>
      </c>
      <c r="B108" s="32" t="s">
        <v>225</v>
      </c>
      <c r="C108" s="33">
        <f>C109</f>
        <v>70450000</v>
      </c>
      <c r="D108" s="33">
        <f>D109</f>
        <v>70450000</v>
      </c>
      <c r="E108" s="33">
        <f>E109</f>
        <v>70450000</v>
      </c>
      <c r="F108" s="33">
        <f>F109</f>
        <v>70450000</v>
      </c>
      <c r="G108" s="33">
        <f>MAR!I108</f>
        <v>3423000</v>
      </c>
      <c r="H108" s="33">
        <f t="shared" ref="H108:I108" si="46">H109</f>
        <v>28616000</v>
      </c>
      <c r="I108" s="33">
        <f t="shared" si="46"/>
        <v>0</v>
      </c>
      <c r="J108" s="59">
        <f t="shared" si="33"/>
        <v>32039000</v>
      </c>
      <c r="K108" s="33">
        <f t="shared" si="34"/>
        <v>38411000</v>
      </c>
      <c r="L108" s="55">
        <f t="shared" si="35"/>
        <v>0.45477643718949612</v>
      </c>
    </row>
    <row r="109" spans="1:13" x14ac:dyDescent="0.25">
      <c r="A109" s="31" t="s">
        <v>202</v>
      </c>
      <c r="B109" s="32" t="s">
        <v>226</v>
      </c>
      <c r="C109" s="33">
        <f>C110+C124+C131+C138+C151+C159+C166+C180+C192+C219</f>
        <v>70450000</v>
      </c>
      <c r="D109" s="33">
        <f>D110+D124+D131+D138+D151+D159+D166+D180+D192+D219</f>
        <v>70450000</v>
      </c>
      <c r="E109" s="33">
        <f>E110+E124+E131+E138+E151+E159+E166+E180+E192+E219</f>
        <v>70450000</v>
      </c>
      <c r="F109" s="33">
        <f>F110+F124+F131+F138+F151+F159+F166+F180+F192+F219</f>
        <v>70450000</v>
      </c>
      <c r="G109" s="33">
        <f>MAR!I109</f>
        <v>3423000</v>
      </c>
      <c r="H109" s="33">
        <f t="shared" ref="H109:I109" si="47">H110+H124+H131+H138+H151+H159+H166+H180+H192+H219</f>
        <v>28616000</v>
      </c>
      <c r="I109" s="33">
        <f t="shared" si="47"/>
        <v>0</v>
      </c>
      <c r="J109" s="59">
        <f t="shared" si="33"/>
        <v>32039000</v>
      </c>
      <c r="K109" s="33">
        <f t="shared" si="34"/>
        <v>38411000</v>
      </c>
      <c r="L109" s="55">
        <f t="shared" si="35"/>
        <v>0.45477643718949612</v>
      </c>
    </row>
    <row r="110" spans="1:13" s="88" customFormat="1" x14ac:dyDescent="0.25">
      <c r="A110" s="82" t="s">
        <v>216</v>
      </c>
      <c r="B110" s="83" t="s">
        <v>109</v>
      </c>
      <c r="C110" s="84">
        <f>C111+C114+C121</f>
        <v>26406000</v>
      </c>
      <c r="D110" s="84">
        <f>D111+D114+D121</f>
        <v>26406000</v>
      </c>
      <c r="E110" s="84">
        <f>E111+E114+E121</f>
        <v>26406000</v>
      </c>
      <c r="F110" s="84">
        <f>F111+F114+F121</f>
        <v>26406000</v>
      </c>
      <c r="G110" s="84">
        <f>MAR!I110</f>
        <v>0</v>
      </c>
      <c r="H110" s="84">
        <f t="shared" ref="H110:I110" si="48">H111+H114+H121</f>
        <v>26406000</v>
      </c>
      <c r="I110" s="84">
        <f t="shared" si="48"/>
        <v>0</v>
      </c>
      <c r="J110" s="85">
        <f t="shared" si="33"/>
        <v>26406000</v>
      </c>
      <c r="K110" s="84">
        <f t="shared" si="34"/>
        <v>0</v>
      </c>
      <c r="L110" s="86">
        <f t="shared" si="35"/>
        <v>1</v>
      </c>
      <c r="M110" s="87"/>
    </row>
    <row r="111" spans="1:13" s="7" customFormat="1" x14ac:dyDescent="0.25">
      <c r="A111" s="31" t="s">
        <v>0</v>
      </c>
      <c r="B111" s="32" t="s">
        <v>31</v>
      </c>
      <c r="C111" s="33">
        <f t="shared" ref="C111:I112" si="49">C112</f>
        <v>256000</v>
      </c>
      <c r="D111" s="33">
        <f t="shared" si="49"/>
        <v>256000</v>
      </c>
      <c r="E111" s="33">
        <f t="shared" si="49"/>
        <v>256000</v>
      </c>
      <c r="F111" s="33">
        <f t="shared" si="49"/>
        <v>256000</v>
      </c>
      <c r="G111" s="33">
        <f>MAR!I111</f>
        <v>0</v>
      </c>
      <c r="H111" s="33">
        <f t="shared" si="49"/>
        <v>256000</v>
      </c>
      <c r="I111" s="33">
        <f t="shared" si="49"/>
        <v>0</v>
      </c>
      <c r="J111" s="59">
        <f t="shared" si="33"/>
        <v>256000</v>
      </c>
      <c r="K111" s="33">
        <f t="shared" si="34"/>
        <v>0</v>
      </c>
      <c r="L111" s="55">
        <f t="shared" si="35"/>
        <v>1</v>
      </c>
      <c r="M111" s="16"/>
    </row>
    <row r="112" spans="1:13" x14ac:dyDescent="0.25">
      <c r="A112" s="31">
        <v>521211</v>
      </c>
      <c r="B112" s="32" t="s">
        <v>1</v>
      </c>
      <c r="C112" s="33">
        <f t="shared" si="49"/>
        <v>256000</v>
      </c>
      <c r="D112" s="33">
        <f t="shared" si="49"/>
        <v>256000</v>
      </c>
      <c r="E112" s="33">
        <f t="shared" si="49"/>
        <v>256000</v>
      </c>
      <c r="F112" s="33">
        <f t="shared" si="49"/>
        <v>256000</v>
      </c>
      <c r="G112" s="33">
        <f>MAR!I112</f>
        <v>0</v>
      </c>
      <c r="H112" s="33">
        <f t="shared" si="49"/>
        <v>256000</v>
      </c>
      <c r="I112" s="33">
        <f t="shared" si="49"/>
        <v>0</v>
      </c>
      <c r="J112" s="59">
        <f t="shared" si="33"/>
        <v>256000</v>
      </c>
      <c r="K112" s="33">
        <f t="shared" si="34"/>
        <v>0</v>
      </c>
      <c r="L112" s="55">
        <f t="shared" si="35"/>
        <v>1</v>
      </c>
    </row>
    <row r="113" spans="1:13" x14ac:dyDescent="0.25">
      <c r="A113" s="31"/>
      <c r="B113" s="9" t="s">
        <v>168</v>
      </c>
      <c r="C113" s="33">
        <v>256000</v>
      </c>
      <c r="D113" s="33">
        <v>256000</v>
      </c>
      <c r="E113" s="33">
        <v>256000</v>
      </c>
      <c r="F113" s="33">
        <v>256000</v>
      </c>
      <c r="G113" s="1">
        <f>MAR!I113</f>
        <v>0</v>
      </c>
      <c r="H113" s="33">
        <v>256000</v>
      </c>
      <c r="I113" s="33">
        <v>0</v>
      </c>
      <c r="J113" s="59">
        <f t="shared" si="33"/>
        <v>256000</v>
      </c>
      <c r="K113" s="54">
        <f t="shared" si="34"/>
        <v>0</v>
      </c>
      <c r="L113" s="55">
        <f t="shared" si="35"/>
        <v>1</v>
      </c>
    </row>
    <row r="114" spans="1:13" x14ac:dyDescent="0.25">
      <c r="A114" s="31" t="s">
        <v>11</v>
      </c>
      <c r="B114" s="32" t="s">
        <v>110</v>
      </c>
      <c r="C114" s="33">
        <f>C115+C117+C119</f>
        <v>25950000</v>
      </c>
      <c r="D114" s="33">
        <f>D115+D117+D119</f>
        <v>25950000</v>
      </c>
      <c r="E114" s="33">
        <f>E115+E117+E119</f>
        <v>25950000</v>
      </c>
      <c r="F114" s="33">
        <f>F115+F117+F119</f>
        <v>25950000</v>
      </c>
      <c r="G114" s="33">
        <f>MAR!I114</f>
        <v>0</v>
      </c>
      <c r="H114" s="33">
        <f t="shared" ref="H114:I114" si="50">H115+H117+H119</f>
        <v>25950000</v>
      </c>
      <c r="I114" s="33">
        <f t="shared" si="50"/>
        <v>0</v>
      </c>
      <c r="J114" s="59">
        <f t="shared" si="33"/>
        <v>25950000</v>
      </c>
      <c r="K114" s="33">
        <f t="shared" si="34"/>
        <v>0</v>
      </c>
      <c r="L114" s="55">
        <f t="shared" si="35"/>
        <v>1</v>
      </c>
    </row>
    <row r="115" spans="1:13" x14ac:dyDescent="0.25">
      <c r="A115" s="31">
        <v>521211</v>
      </c>
      <c r="B115" s="32" t="s">
        <v>1</v>
      </c>
      <c r="C115" s="33">
        <f>C116</f>
        <v>4950000</v>
      </c>
      <c r="D115" s="33">
        <f>D116</f>
        <v>4950000</v>
      </c>
      <c r="E115" s="33">
        <f>E116</f>
        <v>4950000</v>
      </c>
      <c r="F115" s="33">
        <f>F116</f>
        <v>4950000</v>
      </c>
      <c r="G115" s="33">
        <f>MAR!I115</f>
        <v>0</v>
      </c>
      <c r="H115" s="33">
        <f t="shared" ref="H115:I115" si="51">H116</f>
        <v>4950000</v>
      </c>
      <c r="I115" s="33">
        <f t="shared" si="51"/>
        <v>0</v>
      </c>
      <c r="J115" s="59">
        <f t="shared" si="33"/>
        <v>4950000</v>
      </c>
      <c r="K115" s="33">
        <f t="shared" si="34"/>
        <v>0</v>
      </c>
      <c r="L115" s="55">
        <f t="shared" si="35"/>
        <v>1</v>
      </c>
    </row>
    <row r="116" spans="1:13" s="7" customFormat="1" x14ac:dyDescent="0.25">
      <c r="A116" s="31"/>
      <c r="B116" s="9" t="s">
        <v>311</v>
      </c>
      <c r="C116" s="33">
        <v>4950000</v>
      </c>
      <c r="D116" s="33">
        <v>4950000</v>
      </c>
      <c r="E116" s="33">
        <v>4950000</v>
      </c>
      <c r="F116" s="33">
        <v>4950000</v>
      </c>
      <c r="G116" s="1">
        <f>MAR!I116</f>
        <v>0</v>
      </c>
      <c r="H116" s="33">
        <v>4950000</v>
      </c>
      <c r="I116" s="33">
        <v>0</v>
      </c>
      <c r="J116" s="59">
        <f t="shared" si="33"/>
        <v>4950000</v>
      </c>
      <c r="K116" s="54">
        <f t="shared" si="34"/>
        <v>0</v>
      </c>
      <c r="L116" s="55">
        <f t="shared" si="35"/>
        <v>1</v>
      </c>
      <c r="M116" s="16"/>
    </row>
    <row r="117" spans="1:13" x14ac:dyDescent="0.25">
      <c r="A117" s="31">
        <v>522151</v>
      </c>
      <c r="B117" s="32" t="s">
        <v>34</v>
      </c>
      <c r="C117" s="33">
        <f>C118</f>
        <v>15000000</v>
      </c>
      <c r="D117" s="33">
        <f>D118</f>
        <v>15000000</v>
      </c>
      <c r="E117" s="33">
        <f>E118</f>
        <v>15000000</v>
      </c>
      <c r="F117" s="33">
        <f>F118</f>
        <v>15000000</v>
      </c>
      <c r="G117" s="33">
        <f>MAR!I117</f>
        <v>0</v>
      </c>
      <c r="H117" s="33">
        <f t="shared" ref="H117:I117" si="52">H118</f>
        <v>15000000</v>
      </c>
      <c r="I117" s="33">
        <f t="shared" si="52"/>
        <v>0</v>
      </c>
      <c r="J117" s="59">
        <f t="shared" si="33"/>
        <v>15000000</v>
      </c>
      <c r="K117" s="33">
        <f t="shared" si="34"/>
        <v>0</v>
      </c>
      <c r="L117" s="55">
        <f t="shared" si="35"/>
        <v>1</v>
      </c>
    </row>
    <row r="118" spans="1:13" x14ac:dyDescent="0.25">
      <c r="A118" s="31"/>
      <c r="B118" s="9" t="s">
        <v>323</v>
      </c>
      <c r="C118" s="33">
        <v>15000000</v>
      </c>
      <c r="D118" s="33">
        <v>15000000</v>
      </c>
      <c r="E118" s="33">
        <v>15000000</v>
      </c>
      <c r="F118" s="33">
        <v>15000000</v>
      </c>
      <c r="G118" s="1">
        <f>MAR!I118</f>
        <v>0</v>
      </c>
      <c r="H118" s="33">
        <v>15000000</v>
      </c>
      <c r="I118" s="33">
        <v>0</v>
      </c>
      <c r="J118" s="59">
        <f t="shared" si="33"/>
        <v>15000000</v>
      </c>
      <c r="K118" s="54">
        <f t="shared" si="34"/>
        <v>0</v>
      </c>
      <c r="L118" s="55">
        <f t="shared" si="35"/>
        <v>1</v>
      </c>
    </row>
    <row r="119" spans="1:13" x14ac:dyDescent="0.25">
      <c r="A119" s="31">
        <v>524113</v>
      </c>
      <c r="B119" s="32" t="s">
        <v>38</v>
      </c>
      <c r="C119" s="33">
        <f>C120</f>
        <v>6000000</v>
      </c>
      <c r="D119" s="33">
        <f>D120</f>
        <v>6000000</v>
      </c>
      <c r="E119" s="33">
        <f>E120</f>
        <v>6000000</v>
      </c>
      <c r="F119" s="33">
        <f>F120</f>
        <v>6000000</v>
      </c>
      <c r="G119" s="33">
        <f>MAR!I119</f>
        <v>0</v>
      </c>
      <c r="H119" s="33">
        <f t="shared" ref="H119:I119" si="53">H120</f>
        <v>6000000</v>
      </c>
      <c r="I119" s="33">
        <f t="shared" si="53"/>
        <v>0</v>
      </c>
      <c r="J119" s="59">
        <f t="shared" si="33"/>
        <v>6000000</v>
      </c>
      <c r="K119" s="33">
        <f t="shared" si="34"/>
        <v>0</v>
      </c>
      <c r="L119" s="55">
        <f t="shared" si="35"/>
        <v>1</v>
      </c>
    </row>
    <row r="120" spans="1:13" x14ac:dyDescent="0.25">
      <c r="A120" s="31"/>
      <c r="B120" s="9" t="s">
        <v>312</v>
      </c>
      <c r="C120" s="33">
        <v>6000000</v>
      </c>
      <c r="D120" s="33">
        <v>6000000</v>
      </c>
      <c r="E120" s="33">
        <v>6000000</v>
      </c>
      <c r="F120" s="33">
        <v>6000000</v>
      </c>
      <c r="G120" s="1">
        <f>MAR!I120</f>
        <v>0</v>
      </c>
      <c r="H120" s="33">
        <v>6000000</v>
      </c>
      <c r="I120" s="33">
        <v>0</v>
      </c>
      <c r="J120" s="59">
        <f t="shared" si="33"/>
        <v>6000000</v>
      </c>
      <c r="K120" s="54">
        <f t="shared" si="34"/>
        <v>0</v>
      </c>
      <c r="L120" s="55">
        <f t="shared" si="35"/>
        <v>1</v>
      </c>
    </row>
    <row r="121" spans="1:13" s="7" customFormat="1" x14ac:dyDescent="0.25">
      <c r="A121" s="31" t="s">
        <v>10</v>
      </c>
      <c r="B121" s="32" t="s">
        <v>205</v>
      </c>
      <c r="C121" s="33">
        <f t="shared" ref="C121:I122" si="54">C122</f>
        <v>200000</v>
      </c>
      <c r="D121" s="33">
        <f t="shared" si="54"/>
        <v>200000</v>
      </c>
      <c r="E121" s="33">
        <f t="shared" si="54"/>
        <v>200000</v>
      </c>
      <c r="F121" s="33">
        <f t="shared" si="54"/>
        <v>200000</v>
      </c>
      <c r="G121" s="33">
        <f>MAR!I121</f>
        <v>0</v>
      </c>
      <c r="H121" s="33">
        <f t="shared" si="54"/>
        <v>200000</v>
      </c>
      <c r="I121" s="33">
        <f t="shared" si="54"/>
        <v>0</v>
      </c>
      <c r="J121" s="59">
        <f t="shared" si="33"/>
        <v>200000</v>
      </c>
      <c r="K121" s="33">
        <f t="shared" si="34"/>
        <v>0</v>
      </c>
      <c r="L121" s="55">
        <f t="shared" si="35"/>
        <v>1</v>
      </c>
      <c r="M121" s="16"/>
    </row>
    <row r="122" spans="1:13" x14ac:dyDescent="0.25">
      <c r="A122" s="31">
        <v>521211</v>
      </c>
      <c r="B122" s="32" t="s">
        <v>1</v>
      </c>
      <c r="C122" s="33">
        <f t="shared" si="54"/>
        <v>200000</v>
      </c>
      <c r="D122" s="33">
        <f t="shared" si="54"/>
        <v>200000</v>
      </c>
      <c r="E122" s="33">
        <f t="shared" si="54"/>
        <v>200000</v>
      </c>
      <c r="F122" s="33">
        <f t="shared" si="54"/>
        <v>200000</v>
      </c>
      <c r="G122" s="33">
        <f>MAR!I122</f>
        <v>0</v>
      </c>
      <c r="H122" s="33">
        <f t="shared" si="54"/>
        <v>200000</v>
      </c>
      <c r="I122" s="33">
        <f t="shared" si="54"/>
        <v>0</v>
      </c>
      <c r="J122" s="59">
        <f t="shared" si="33"/>
        <v>200000</v>
      </c>
      <c r="K122" s="33">
        <f t="shared" si="34"/>
        <v>0</v>
      </c>
      <c r="L122" s="55">
        <f t="shared" si="35"/>
        <v>1</v>
      </c>
    </row>
    <row r="123" spans="1:13" x14ac:dyDescent="0.25">
      <c r="A123" s="31"/>
      <c r="B123" s="9" t="s">
        <v>283</v>
      </c>
      <c r="C123" s="33">
        <v>200000</v>
      </c>
      <c r="D123" s="33">
        <v>200000</v>
      </c>
      <c r="E123" s="33">
        <v>200000</v>
      </c>
      <c r="F123" s="33">
        <v>200000</v>
      </c>
      <c r="G123" s="1">
        <f>MAR!I123</f>
        <v>0</v>
      </c>
      <c r="H123" s="33">
        <v>200000</v>
      </c>
      <c r="I123" s="33">
        <v>0</v>
      </c>
      <c r="J123" s="59">
        <f t="shared" si="33"/>
        <v>200000</v>
      </c>
      <c r="K123" s="54">
        <f t="shared" si="34"/>
        <v>0</v>
      </c>
      <c r="L123" s="55">
        <f t="shared" si="35"/>
        <v>1</v>
      </c>
    </row>
    <row r="124" spans="1:13" x14ac:dyDescent="0.25">
      <c r="A124" s="31" t="s">
        <v>217</v>
      </c>
      <c r="B124" s="32" t="s">
        <v>111</v>
      </c>
      <c r="C124" s="33">
        <f>C125+C128</f>
        <v>1845000</v>
      </c>
      <c r="D124" s="33">
        <f>D125+D128</f>
        <v>1845000</v>
      </c>
      <c r="E124" s="33">
        <f>E125+E128</f>
        <v>1845000</v>
      </c>
      <c r="F124" s="33">
        <f>F125+F128</f>
        <v>1845000</v>
      </c>
      <c r="G124" s="33">
        <f>MAR!I124</f>
        <v>0</v>
      </c>
      <c r="H124" s="33">
        <f t="shared" ref="H124:I124" si="55">H125+H128</f>
        <v>0</v>
      </c>
      <c r="I124" s="33">
        <f t="shared" si="55"/>
        <v>0</v>
      </c>
      <c r="J124" s="59">
        <f t="shared" si="33"/>
        <v>0</v>
      </c>
      <c r="K124" s="33">
        <f t="shared" si="34"/>
        <v>1845000</v>
      </c>
      <c r="L124" s="55">
        <f t="shared" si="35"/>
        <v>0</v>
      </c>
    </row>
    <row r="125" spans="1:13" x14ac:dyDescent="0.25">
      <c r="A125" s="31" t="s">
        <v>0</v>
      </c>
      <c r="B125" s="32" t="s">
        <v>112</v>
      </c>
      <c r="C125" s="33">
        <f t="shared" ref="C125:I126" si="56">C126</f>
        <v>1800000</v>
      </c>
      <c r="D125" s="33">
        <f t="shared" si="56"/>
        <v>1800000</v>
      </c>
      <c r="E125" s="33">
        <f t="shared" si="56"/>
        <v>1800000</v>
      </c>
      <c r="F125" s="33">
        <f t="shared" si="56"/>
        <v>1800000</v>
      </c>
      <c r="G125" s="33">
        <f>MAR!I125</f>
        <v>0</v>
      </c>
      <c r="H125" s="33">
        <f t="shared" si="56"/>
        <v>0</v>
      </c>
      <c r="I125" s="33">
        <f t="shared" si="56"/>
        <v>0</v>
      </c>
      <c r="J125" s="59">
        <f t="shared" si="33"/>
        <v>0</v>
      </c>
      <c r="K125" s="33">
        <f t="shared" si="34"/>
        <v>1800000</v>
      </c>
      <c r="L125" s="55">
        <f t="shared" si="35"/>
        <v>0</v>
      </c>
    </row>
    <row r="126" spans="1:13" x14ac:dyDescent="0.25">
      <c r="A126" s="31">
        <v>524113</v>
      </c>
      <c r="B126" s="32" t="s">
        <v>38</v>
      </c>
      <c r="C126" s="33">
        <f t="shared" si="56"/>
        <v>1800000</v>
      </c>
      <c r="D126" s="33">
        <f t="shared" si="56"/>
        <v>1800000</v>
      </c>
      <c r="E126" s="33">
        <f t="shared" si="56"/>
        <v>1800000</v>
      </c>
      <c r="F126" s="33">
        <f t="shared" si="56"/>
        <v>1800000</v>
      </c>
      <c r="G126" s="33">
        <f>MAR!I126</f>
        <v>0</v>
      </c>
      <c r="H126" s="33">
        <f t="shared" si="56"/>
        <v>0</v>
      </c>
      <c r="I126" s="33">
        <f t="shared" si="56"/>
        <v>0</v>
      </c>
      <c r="J126" s="59">
        <f t="shared" si="33"/>
        <v>0</v>
      </c>
      <c r="K126" s="33">
        <f t="shared" si="34"/>
        <v>1800000</v>
      </c>
      <c r="L126" s="55">
        <f t="shared" si="35"/>
        <v>0</v>
      </c>
    </row>
    <row r="127" spans="1:13" x14ac:dyDescent="0.25">
      <c r="A127" s="31"/>
      <c r="B127" s="9" t="s">
        <v>483</v>
      </c>
      <c r="C127" s="33">
        <v>1800000</v>
      </c>
      <c r="D127" s="33">
        <v>1800000</v>
      </c>
      <c r="E127" s="33">
        <v>1800000</v>
      </c>
      <c r="F127" s="33">
        <v>1800000</v>
      </c>
      <c r="G127" s="1">
        <f>MAR!I127</f>
        <v>0</v>
      </c>
      <c r="H127" s="33">
        <v>0</v>
      </c>
      <c r="I127" s="33">
        <v>0</v>
      </c>
      <c r="J127" s="59">
        <f t="shared" si="33"/>
        <v>0</v>
      </c>
      <c r="K127" s="54">
        <f t="shared" si="34"/>
        <v>1800000</v>
      </c>
      <c r="L127" s="55">
        <f t="shared" si="35"/>
        <v>0</v>
      </c>
    </row>
    <row r="128" spans="1:13" x14ac:dyDescent="0.25">
      <c r="A128" s="31" t="s">
        <v>11</v>
      </c>
      <c r="B128" s="32" t="s">
        <v>206</v>
      </c>
      <c r="C128" s="33">
        <f t="shared" ref="C128:I129" si="57">C129</f>
        <v>45000</v>
      </c>
      <c r="D128" s="33">
        <f t="shared" si="57"/>
        <v>45000</v>
      </c>
      <c r="E128" s="33">
        <f t="shared" si="57"/>
        <v>45000</v>
      </c>
      <c r="F128" s="33">
        <f t="shared" si="57"/>
        <v>45000</v>
      </c>
      <c r="G128" s="33">
        <f>MAR!I128</f>
        <v>0</v>
      </c>
      <c r="H128" s="33">
        <f t="shared" si="57"/>
        <v>0</v>
      </c>
      <c r="I128" s="33">
        <f t="shared" si="57"/>
        <v>0</v>
      </c>
      <c r="J128" s="59">
        <f t="shared" si="33"/>
        <v>0</v>
      </c>
      <c r="K128" s="33">
        <f t="shared" si="34"/>
        <v>45000</v>
      </c>
      <c r="L128" s="55">
        <f t="shared" si="35"/>
        <v>0</v>
      </c>
    </row>
    <row r="129" spans="1:13" x14ac:dyDescent="0.25">
      <c r="A129" s="31">
        <v>521211</v>
      </c>
      <c r="B129" s="32" t="s">
        <v>1</v>
      </c>
      <c r="C129" s="33">
        <f t="shared" si="57"/>
        <v>45000</v>
      </c>
      <c r="D129" s="33">
        <f t="shared" si="57"/>
        <v>45000</v>
      </c>
      <c r="E129" s="33">
        <f t="shared" si="57"/>
        <v>45000</v>
      </c>
      <c r="F129" s="33">
        <f t="shared" si="57"/>
        <v>45000</v>
      </c>
      <c r="G129" s="33">
        <f>MAR!I129</f>
        <v>0</v>
      </c>
      <c r="H129" s="33">
        <f t="shared" si="57"/>
        <v>0</v>
      </c>
      <c r="I129" s="33">
        <f t="shared" si="57"/>
        <v>0</v>
      </c>
      <c r="J129" s="59">
        <f t="shared" si="33"/>
        <v>0</v>
      </c>
      <c r="K129" s="33">
        <f t="shared" si="34"/>
        <v>45000</v>
      </c>
      <c r="L129" s="55">
        <f t="shared" si="35"/>
        <v>0</v>
      </c>
    </row>
    <row r="130" spans="1:13" x14ac:dyDescent="0.25">
      <c r="A130" s="31"/>
      <c r="B130" s="9" t="s">
        <v>281</v>
      </c>
      <c r="C130" s="33">
        <v>45000</v>
      </c>
      <c r="D130" s="33">
        <v>45000</v>
      </c>
      <c r="E130" s="33">
        <v>45000</v>
      </c>
      <c r="F130" s="33">
        <v>45000</v>
      </c>
      <c r="G130" s="1">
        <f>MAR!I130</f>
        <v>0</v>
      </c>
      <c r="H130" s="33">
        <v>0</v>
      </c>
      <c r="I130" s="33">
        <v>0</v>
      </c>
      <c r="J130" s="59">
        <f t="shared" si="33"/>
        <v>0</v>
      </c>
      <c r="K130" s="54">
        <f t="shared" si="34"/>
        <v>45000</v>
      </c>
      <c r="L130" s="55">
        <f t="shared" si="35"/>
        <v>0</v>
      </c>
    </row>
    <row r="131" spans="1:13" s="7" customFormat="1" x14ac:dyDescent="0.25">
      <c r="A131" s="31" t="s">
        <v>227</v>
      </c>
      <c r="B131" s="32" t="s">
        <v>113</v>
      </c>
      <c r="C131" s="33">
        <f>C132+C135</f>
        <v>975000</v>
      </c>
      <c r="D131" s="33">
        <f>D132+D135</f>
        <v>975000</v>
      </c>
      <c r="E131" s="33">
        <f>E132+E135</f>
        <v>975000</v>
      </c>
      <c r="F131" s="33">
        <f>F132+F135</f>
        <v>975000</v>
      </c>
      <c r="G131" s="33">
        <f>MAR!I131</f>
        <v>0</v>
      </c>
      <c r="H131" s="33">
        <f t="shared" ref="H131:I131" si="58">H132+H135</f>
        <v>0</v>
      </c>
      <c r="I131" s="33">
        <f t="shared" si="58"/>
        <v>0</v>
      </c>
      <c r="J131" s="59">
        <f t="shared" si="33"/>
        <v>0</v>
      </c>
      <c r="K131" s="33">
        <f t="shared" si="34"/>
        <v>975000</v>
      </c>
      <c r="L131" s="55">
        <f t="shared" si="35"/>
        <v>0</v>
      </c>
      <c r="M131" s="16"/>
    </row>
    <row r="132" spans="1:13" x14ac:dyDescent="0.25">
      <c r="A132" s="31" t="s">
        <v>0</v>
      </c>
      <c r="B132" s="32" t="s">
        <v>114</v>
      </c>
      <c r="C132" s="33">
        <f t="shared" ref="C132:I133" si="59">C133</f>
        <v>900000</v>
      </c>
      <c r="D132" s="33">
        <f t="shared" si="59"/>
        <v>900000</v>
      </c>
      <c r="E132" s="33">
        <f t="shared" si="59"/>
        <v>900000</v>
      </c>
      <c r="F132" s="33">
        <f t="shared" si="59"/>
        <v>900000</v>
      </c>
      <c r="G132" s="33">
        <f>MAR!I132</f>
        <v>0</v>
      </c>
      <c r="H132" s="33">
        <f t="shared" si="59"/>
        <v>0</v>
      </c>
      <c r="I132" s="33">
        <f t="shared" si="59"/>
        <v>0</v>
      </c>
      <c r="J132" s="59">
        <f t="shared" si="33"/>
        <v>0</v>
      </c>
      <c r="K132" s="33">
        <f t="shared" si="34"/>
        <v>900000</v>
      </c>
      <c r="L132" s="55">
        <f t="shared" si="35"/>
        <v>0</v>
      </c>
    </row>
    <row r="133" spans="1:13" x14ac:dyDescent="0.25">
      <c r="A133" s="31">
        <v>524113</v>
      </c>
      <c r="B133" s="32" t="s">
        <v>38</v>
      </c>
      <c r="C133" s="33">
        <f t="shared" si="59"/>
        <v>900000</v>
      </c>
      <c r="D133" s="33">
        <f t="shared" si="59"/>
        <v>900000</v>
      </c>
      <c r="E133" s="33">
        <f t="shared" si="59"/>
        <v>900000</v>
      </c>
      <c r="F133" s="33">
        <f t="shared" si="59"/>
        <v>900000</v>
      </c>
      <c r="G133" s="33">
        <f>MAR!I133</f>
        <v>0</v>
      </c>
      <c r="H133" s="33">
        <f t="shared" si="59"/>
        <v>0</v>
      </c>
      <c r="I133" s="33">
        <f t="shared" si="59"/>
        <v>0</v>
      </c>
      <c r="J133" s="59">
        <f t="shared" si="33"/>
        <v>0</v>
      </c>
      <c r="K133" s="33">
        <f t="shared" si="34"/>
        <v>900000</v>
      </c>
      <c r="L133" s="55">
        <f t="shared" si="35"/>
        <v>0</v>
      </c>
    </row>
    <row r="134" spans="1:13" x14ac:dyDescent="0.25">
      <c r="A134" s="31"/>
      <c r="B134" s="32" t="s">
        <v>430</v>
      </c>
      <c r="C134" s="33">
        <v>900000</v>
      </c>
      <c r="D134" s="33">
        <v>900000</v>
      </c>
      <c r="E134" s="33">
        <v>900000</v>
      </c>
      <c r="F134" s="33">
        <v>900000</v>
      </c>
      <c r="G134" s="1">
        <f>MAR!I134</f>
        <v>0</v>
      </c>
      <c r="H134" s="33">
        <v>0</v>
      </c>
      <c r="I134" s="33">
        <v>0</v>
      </c>
      <c r="J134" s="59">
        <f t="shared" si="33"/>
        <v>0</v>
      </c>
      <c r="K134" s="54">
        <f t="shared" si="34"/>
        <v>900000</v>
      </c>
      <c r="L134" s="55">
        <f t="shared" si="35"/>
        <v>0</v>
      </c>
    </row>
    <row r="135" spans="1:13" x14ac:dyDescent="0.25">
      <c r="A135" s="31" t="s">
        <v>11</v>
      </c>
      <c r="B135" s="32" t="s">
        <v>207</v>
      </c>
      <c r="C135" s="33">
        <f t="shared" ref="C135:I136" si="60">C136</f>
        <v>75000</v>
      </c>
      <c r="D135" s="33">
        <f t="shared" si="60"/>
        <v>75000</v>
      </c>
      <c r="E135" s="33">
        <f t="shared" si="60"/>
        <v>75000</v>
      </c>
      <c r="F135" s="33">
        <f t="shared" si="60"/>
        <v>75000</v>
      </c>
      <c r="G135" s="33">
        <f>MAR!I135</f>
        <v>0</v>
      </c>
      <c r="H135" s="33">
        <f t="shared" si="60"/>
        <v>0</v>
      </c>
      <c r="I135" s="33">
        <f t="shared" si="60"/>
        <v>0</v>
      </c>
      <c r="J135" s="59">
        <f t="shared" si="33"/>
        <v>0</v>
      </c>
      <c r="K135" s="33">
        <f t="shared" si="34"/>
        <v>75000</v>
      </c>
      <c r="L135" s="55">
        <f t="shared" si="35"/>
        <v>0</v>
      </c>
    </row>
    <row r="136" spans="1:13" x14ac:dyDescent="0.25">
      <c r="A136" s="31">
        <v>521211</v>
      </c>
      <c r="B136" s="32" t="s">
        <v>1</v>
      </c>
      <c r="C136" s="33">
        <f t="shared" si="60"/>
        <v>75000</v>
      </c>
      <c r="D136" s="33">
        <f t="shared" si="60"/>
        <v>75000</v>
      </c>
      <c r="E136" s="33">
        <f t="shared" si="60"/>
        <v>75000</v>
      </c>
      <c r="F136" s="33">
        <f t="shared" si="60"/>
        <v>75000</v>
      </c>
      <c r="G136" s="33">
        <f>MAR!I136</f>
        <v>0</v>
      </c>
      <c r="H136" s="33">
        <f t="shared" si="60"/>
        <v>0</v>
      </c>
      <c r="I136" s="33">
        <f t="shared" si="60"/>
        <v>0</v>
      </c>
      <c r="J136" s="59">
        <f t="shared" ref="J136:J199" si="61">SUM(G136:I136)</f>
        <v>0</v>
      </c>
      <c r="K136" s="33">
        <f t="shared" ref="K136:K199" si="62">F136-J136</f>
        <v>75000</v>
      </c>
      <c r="L136" s="55">
        <f t="shared" ref="L136:L199" si="63">J136/F136</f>
        <v>0</v>
      </c>
    </row>
    <row r="137" spans="1:13" s="7" customFormat="1" x14ac:dyDescent="0.25">
      <c r="A137" s="31"/>
      <c r="B137" s="32" t="s">
        <v>281</v>
      </c>
      <c r="C137" s="33">
        <v>75000</v>
      </c>
      <c r="D137" s="33">
        <v>75000</v>
      </c>
      <c r="E137" s="33">
        <v>75000</v>
      </c>
      <c r="F137" s="33">
        <v>75000</v>
      </c>
      <c r="G137" s="1">
        <f>MAR!I137</f>
        <v>0</v>
      </c>
      <c r="H137" s="33">
        <v>0</v>
      </c>
      <c r="I137" s="33">
        <v>0</v>
      </c>
      <c r="J137" s="59">
        <f t="shared" si="61"/>
        <v>0</v>
      </c>
      <c r="K137" s="54">
        <f t="shared" si="62"/>
        <v>75000</v>
      </c>
      <c r="L137" s="55">
        <f t="shared" si="63"/>
        <v>0</v>
      </c>
      <c r="M137" s="16"/>
    </row>
    <row r="138" spans="1:13" x14ac:dyDescent="0.25">
      <c r="A138" s="31" t="s">
        <v>228</v>
      </c>
      <c r="B138" s="32" t="s">
        <v>115</v>
      </c>
      <c r="C138" s="33">
        <f>C139+C143+C148</f>
        <v>3191000</v>
      </c>
      <c r="D138" s="33">
        <f>D139+D143+D148</f>
        <v>3191000</v>
      </c>
      <c r="E138" s="33">
        <f>E139+E143+E148</f>
        <v>3191000</v>
      </c>
      <c r="F138" s="33">
        <f>F139+F143+F148</f>
        <v>3191000</v>
      </c>
      <c r="G138" s="33">
        <f>MAR!I138</f>
        <v>0</v>
      </c>
      <c r="H138" s="33">
        <f t="shared" ref="H138:I138" si="64">H139+H143+H148</f>
        <v>566000</v>
      </c>
      <c r="I138" s="33">
        <f t="shared" si="64"/>
        <v>0</v>
      </c>
      <c r="J138" s="59">
        <f t="shared" si="61"/>
        <v>566000</v>
      </c>
      <c r="K138" s="33">
        <f t="shared" si="62"/>
        <v>2625000</v>
      </c>
      <c r="L138" s="55">
        <f t="shared" si="63"/>
        <v>0.17737386399247884</v>
      </c>
    </row>
    <row r="139" spans="1:13" x14ac:dyDescent="0.25">
      <c r="A139" s="31" t="s">
        <v>0</v>
      </c>
      <c r="B139" s="32" t="s">
        <v>31</v>
      </c>
      <c r="C139" s="33">
        <f>C140</f>
        <v>166000</v>
      </c>
      <c r="D139" s="33">
        <f>D140</f>
        <v>166000</v>
      </c>
      <c r="E139" s="33">
        <f>E140</f>
        <v>166000</v>
      </c>
      <c r="F139" s="33">
        <f>F140</f>
        <v>166000</v>
      </c>
      <c r="G139" s="33">
        <f>MAR!I139</f>
        <v>0</v>
      </c>
      <c r="H139" s="33">
        <f t="shared" ref="H139:I139" si="65">H140</f>
        <v>41000</v>
      </c>
      <c r="I139" s="33">
        <f t="shared" si="65"/>
        <v>0</v>
      </c>
      <c r="J139" s="59">
        <f t="shared" si="61"/>
        <v>41000</v>
      </c>
      <c r="K139" s="33">
        <f t="shared" si="62"/>
        <v>125000</v>
      </c>
      <c r="L139" s="55">
        <f t="shared" si="63"/>
        <v>0.24698795180722891</v>
      </c>
    </row>
    <row r="140" spans="1:13" x14ac:dyDescent="0.25">
      <c r="A140" s="31">
        <v>521211</v>
      </c>
      <c r="B140" s="32" t="s">
        <v>1</v>
      </c>
      <c r="C140" s="33">
        <f>SUM(C141:C142)</f>
        <v>166000</v>
      </c>
      <c r="D140" s="33">
        <f>SUM(D141:D142)</f>
        <v>166000</v>
      </c>
      <c r="E140" s="33">
        <f>SUM(E141:E142)</f>
        <v>166000</v>
      </c>
      <c r="F140" s="33">
        <f>SUM(F141:F142)</f>
        <v>166000</v>
      </c>
      <c r="G140" s="33">
        <f>MAR!I140</f>
        <v>0</v>
      </c>
      <c r="H140" s="33">
        <f t="shared" ref="H140:I140" si="66">SUM(H141:H142)</f>
        <v>41000</v>
      </c>
      <c r="I140" s="33">
        <f t="shared" si="66"/>
        <v>0</v>
      </c>
      <c r="J140" s="59">
        <f t="shared" si="61"/>
        <v>41000</v>
      </c>
      <c r="K140" s="33">
        <f t="shared" si="62"/>
        <v>125000</v>
      </c>
      <c r="L140" s="55">
        <f t="shared" si="63"/>
        <v>0.24698795180722891</v>
      </c>
    </row>
    <row r="141" spans="1:13" s="110" customFormat="1" x14ac:dyDescent="0.25">
      <c r="A141" s="102"/>
      <c r="B141" s="103" t="s">
        <v>281</v>
      </c>
      <c r="C141" s="104">
        <v>16000</v>
      </c>
      <c r="D141" s="104">
        <v>16000</v>
      </c>
      <c r="E141" s="104">
        <v>16000</v>
      </c>
      <c r="F141" s="104">
        <v>16000</v>
      </c>
      <c r="G141" s="105">
        <f>MAR!I141</f>
        <v>0</v>
      </c>
      <c r="H141" s="104">
        <v>16000</v>
      </c>
      <c r="I141" s="104">
        <v>0</v>
      </c>
      <c r="J141" s="106">
        <f t="shared" si="61"/>
        <v>16000</v>
      </c>
      <c r="K141" s="107">
        <f t="shared" si="62"/>
        <v>0</v>
      </c>
      <c r="L141" s="108">
        <f t="shared" si="63"/>
        <v>1</v>
      </c>
      <c r="M141" s="109"/>
    </row>
    <row r="142" spans="1:13" x14ac:dyDescent="0.25">
      <c r="A142" s="31"/>
      <c r="B142" s="32" t="s">
        <v>390</v>
      </c>
      <c r="C142" s="33">
        <v>150000</v>
      </c>
      <c r="D142" s="33">
        <v>150000</v>
      </c>
      <c r="E142" s="33">
        <v>150000</v>
      </c>
      <c r="F142" s="33">
        <v>150000</v>
      </c>
      <c r="G142" s="1">
        <f>MAR!I142</f>
        <v>0</v>
      </c>
      <c r="H142" s="33">
        <v>25000</v>
      </c>
      <c r="I142" s="33">
        <v>0</v>
      </c>
      <c r="J142" s="59">
        <f t="shared" si="61"/>
        <v>25000</v>
      </c>
      <c r="K142" s="54">
        <f t="shared" si="62"/>
        <v>125000</v>
      </c>
      <c r="L142" s="55">
        <f t="shared" si="63"/>
        <v>0.16666666666666666</v>
      </c>
    </row>
    <row r="143" spans="1:13" s="7" customFormat="1" x14ac:dyDescent="0.25">
      <c r="A143" s="31" t="s">
        <v>11</v>
      </c>
      <c r="B143" s="32" t="s">
        <v>116</v>
      </c>
      <c r="C143" s="33">
        <f>C144+C146</f>
        <v>3000000</v>
      </c>
      <c r="D143" s="33">
        <f>D144+D146</f>
        <v>3000000</v>
      </c>
      <c r="E143" s="33">
        <f>E144+E146</f>
        <v>3000000</v>
      </c>
      <c r="F143" s="33">
        <f>F144+F146</f>
        <v>3000000</v>
      </c>
      <c r="G143" s="33">
        <f>MAR!I143</f>
        <v>0</v>
      </c>
      <c r="H143" s="33">
        <f t="shared" ref="H143:I143" si="67">H144+H146</f>
        <v>500000</v>
      </c>
      <c r="I143" s="33">
        <f t="shared" si="67"/>
        <v>0</v>
      </c>
      <c r="J143" s="59">
        <f t="shared" si="61"/>
        <v>500000</v>
      </c>
      <c r="K143" s="33">
        <f t="shared" si="62"/>
        <v>2500000</v>
      </c>
      <c r="L143" s="55">
        <f t="shared" si="63"/>
        <v>0.16666666666666666</v>
      </c>
      <c r="M143" s="16"/>
    </row>
    <row r="144" spans="1:13" x14ac:dyDescent="0.25">
      <c r="A144" s="31">
        <v>522151</v>
      </c>
      <c r="B144" s="32" t="s">
        <v>34</v>
      </c>
      <c r="C144" s="33">
        <f>C145</f>
        <v>2400000</v>
      </c>
      <c r="D144" s="33">
        <f>D145</f>
        <v>2400000</v>
      </c>
      <c r="E144" s="33">
        <f>E145</f>
        <v>2400000</v>
      </c>
      <c r="F144" s="33">
        <f>F145</f>
        <v>2400000</v>
      </c>
      <c r="G144" s="33">
        <f>MAR!I144</f>
        <v>0</v>
      </c>
      <c r="H144" s="33">
        <f t="shared" ref="H144:I144" si="68">H145</f>
        <v>400000</v>
      </c>
      <c r="I144" s="33">
        <f t="shared" si="68"/>
        <v>0</v>
      </c>
      <c r="J144" s="59">
        <f t="shared" si="61"/>
        <v>400000</v>
      </c>
      <c r="K144" s="33">
        <f t="shared" si="62"/>
        <v>2000000</v>
      </c>
      <c r="L144" s="55">
        <f t="shared" si="63"/>
        <v>0.16666666666666666</v>
      </c>
    </row>
    <row r="145" spans="1:13" x14ac:dyDescent="0.25">
      <c r="A145" s="31"/>
      <c r="B145" s="32" t="s">
        <v>324</v>
      </c>
      <c r="C145" s="33">
        <v>2400000</v>
      </c>
      <c r="D145" s="33">
        <v>2400000</v>
      </c>
      <c r="E145" s="33">
        <v>2400000</v>
      </c>
      <c r="F145" s="33">
        <v>2400000</v>
      </c>
      <c r="G145" s="1">
        <f>MAR!I145</f>
        <v>0</v>
      </c>
      <c r="H145" s="33">
        <v>400000</v>
      </c>
      <c r="I145" s="33">
        <v>0</v>
      </c>
      <c r="J145" s="59">
        <f t="shared" si="61"/>
        <v>400000</v>
      </c>
      <c r="K145" s="54">
        <f t="shared" si="62"/>
        <v>2000000</v>
      </c>
      <c r="L145" s="55">
        <f t="shared" si="63"/>
        <v>0.16666666666666666</v>
      </c>
    </row>
    <row r="146" spans="1:13" x14ac:dyDescent="0.25">
      <c r="A146" s="31">
        <v>524113</v>
      </c>
      <c r="B146" s="32" t="s">
        <v>38</v>
      </c>
      <c r="C146" s="33">
        <f>C147</f>
        <v>600000</v>
      </c>
      <c r="D146" s="33">
        <f>D147</f>
        <v>600000</v>
      </c>
      <c r="E146" s="33">
        <f>E147</f>
        <v>600000</v>
      </c>
      <c r="F146" s="33">
        <f>F147</f>
        <v>600000</v>
      </c>
      <c r="G146" s="33">
        <f>MAR!I146</f>
        <v>0</v>
      </c>
      <c r="H146" s="33">
        <f t="shared" ref="H146:I146" si="69">H147</f>
        <v>100000</v>
      </c>
      <c r="I146" s="33">
        <f t="shared" si="69"/>
        <v>0</v>
      </c>
      <c r="J146" s="59">
        <f t="shared" si="61"/>
        <v>100000</v>
      </c>
      <c r="K146" s="33">
        <f t="shared" si="62"/>
        <v>500000</v>
      </c>
      <c r="L146" s="55">
        <f t="shared" si="63"/>
        <v>0.16666666666666666</v>
      </c>
    </row>
    <row r="147" spans="1:13" x14ac:dyDescent="0.25">
      <c r="A147" s="31"/>
      <c r="B147" s="32" t="s">
        <v>325</v>
      </c>
      <c r="C147" s="33">
        <v>600000</v>
      </c>
      <c r="D147" s="33">
        <v>600000</v>
      </c>
      <c r="E147" s="33">
        <v>600000</v>
      </c>
      <c r="F147" s="33">
        <v>600000</v>
      </c>
      <c r="G147" s="1">
        <f>MAR!I147</f>
        <v>0</v>
      </c>
      <c r="H147" s="33">
        <v>100000</v>
      </c>
      <c r="I147" s="33">
        <v>0</v>
      </c>
      <c r="J147" s="59">
        <f t="shared" si="61"/>
        <v>100000</v>
      </c>
      <c r="K147" s="54">
        <f t="shared" si="62"/>
        <v>500000</v>
      </c>
      <c r="L147" s="55">
        <f t="shared" si="63"/>
        <v>0.16666666666666666</v>
      </c>
    </row>
    <row r="148" spans="1:13" x14ac:dyDescent="0.25">
      <c r="A148" s="31" t="s">
        <v>10</v>
      </c>
      <c r="B148" s="32" t="s">
        <v>208</v>
      </c>
      <c r="C148" s="33">
        <f t="shared" ref="C148:I149" si="70">C149</f>
        <v>25000</v>
      </c>
      <c r="D148" s="33">
        <f t="shared" si="70"/>
        <v>25000</v>
      </c>
      <c r="E148" s="33">
        <f t="shared" si="70"/>
        <v>25000</v>
      </c>
      <c r="F148" s="33">
        <f t="shared" si="70"/>
        <v>25000</v>
      </c>
      <c r="G148" s="33">
        <f>MAR!I148</f>
        <v>0</v>
      </c>
      <c r="H148" s="33">
        <f t="shared" si="70"/>
        <v>25000</v>
      </c>
      <c r="I148" s="33">
        <f t="shared" si="70"/>
        <v>0</v>
      </c>
      <c r="J148" s="59">
        <f t="shared" si="61"/>
        <v>25000</v>
      </c>
      <c r="K148" s="33">
        <f t="shared" si="62"/>
        <v>0</v>
      </c>
      <c r="L148" s="55">
        <f t="shared" si="63"/>
        <v>1</v>
      </c>
    </row>
    <row r="149" spans="1:13" x14ac:dyDescent="0.25">
      <c r="A149" s="31">
        <v>521211</v>
      </c>
      <c r="B149" s="32" t="s">
        <v>1</v>
      </c>
      <c r="C149" s="33">
        <f t="shared" si="70"/>
        <v>25000</v>
      </c>
      <c r="D149" s="33">
        <f t="shared" si="70"/>
        <v>25000</v>
      </c>
      <c r="E149" s="33">
        <f t="shared" si="70"/>
        <v>25000</v>
      </c>
      <c r="F149" s="33">
        <f t="shared" si="70"/>
        <v>25000</v>
      </c>
      <c r="G149" s="33">
        <f>MAR!I149</f>
        <v>0</v>
      </c>
      <c r="H149" s="33">
        <f t="shared" si="70"/>
        <v>25000</v>
      </c>
      <c r="I149" s="33">
        <f t="shared" si="70"/>
        <v>0</v>
      </c>
      <c r="J149" s="59">
        <f t="shared" si="61"/>
        <v>25000</v>
      </c>
      <c r="K149" s="33">
        <f t="shared" si="62"/>
        <v>0</v>
      </c>
      <c r="L149" s="55">
        <f t="shared" si="63"/>
        <v>1</v>
      </c>
    </row>
    <row r="150" spans="1:13" s="110" customFormat="1" x14ac:dyDescent="0.25">
      <c r="A150" s="102"/>
      <c r="B150" s="103" t="s">
        <v>281</v>
      </c>
      <c r="C150" s="104">
        <v>25000</v>
      </c>
      <c r="D150" s="104">
        <v>25000</v>
      </c>
      <c r="E150" s="104">
        <v>25000</v>
      </c>
      <c r="F150" s="104">
        <v>25000</v>
      </c>
      <c r="G150" s="105">
        <f>MAR!I150</f>
        <v>0</v>
      </c>
      <c r="H150" s="104">
        <v>25000</v>
      </c>
      <c r="I150" s="104">
        <v>0</v>
      </c>
      <c r="J150" s="106">
        <f t="shared" si="61"/>
        <v>25000</v>
      </c>
      <c r="K150" s="107">
        <f t="shared" si="62"/>
        <v>0</v>
      </c>
      <c r="L150" s="108">
        <f t="shared" si="63"/>
        <v>1</v>
      </c>
      <c r="M150" s="109"/>
    </row>
    <row r="151" spans="1:13" x14ac:dyDescent="0.25">
      <c r="A151" s="31" t="s">
        <v>229</v>
      </c>
      <c r="B151" s="32" t="s">
        <v>117</v>
      </c>
      <c r="C151" s="33">
        <f>C152+C156</f>
        <v>1180000</v>
      </c>
      <c r="D151" s="33">
        <f>D152+D156</f>
        <v>1180000</v>
      </c>
      <c r="E151" s="33">
        <f>E152+E156</f>
        <v>1180000</v>
      </c>
      <c r="F151" s="33">
        <f>F152+F156</f>
        <v>1180000</v>
      </c>
      <c r="G151" s="33">
        <f>MAR!I151</f>
        <v>0</v>
      </c>
      <c r="H151" s="33">
        <f t="shared" ref="H151:I151" si="71">H152+H156</f>
        <v>295000</v>
      </c>
      <c r="I151" s="33">
        <f t="shared" si="71"/>
        <v>0</v>
      </c>
      <c r="J151" s="59">
        <f t="shared" si="61"/>
        <v>295000</v>
      </c>
      <c r="K151" s="33">
        <f t="shared" si="62"/>
        <v>885000</v>
      </c>
      <c r="L151" s="55">
        <f t="shared" si="63"/>
        <v>0.25</v>
      </c>
    </row>
    <row r="152" spans="1:13" x14ac:dyDescent="0.25">
      <c r="A152" s="31" t="s">
        <v>0</v>
      </c>
      <c r="B152" s="32" t="s">
        <v>209</v>
      </c>
      <c r="C152" s="33">
        <f>C153</f>
        <v>860000</v>
      </c>
      <c r="D152" s="33">
        <f>D153</f>
        <v>860000</v>
      </c>
      <c r="E152" s="33">
        <f>E153</f>
        <v>860000</v>
      </c>
      <c r="F152" s="33">
        <f>F153</f>
        <v>860000</v>
      </c>
      <c r="G152" s="33">
        <f>MAR!I152</f>
        <v>0</v>
      </c>
      <c r="H152" s="33">
        <f t="shared" ref="H152:I152" si="72">H153</f>
        <v>215000</v>
      </c>
      <c r="I152" s="33">
        <f t="shared" si="72"/>
        <v>0</v>
      </c>
      <c r="J152" s="59">
        <f t="shared" si="61"/>
        <v>215000</v>
      </c>
      <c r="K152" s="33">
        <f t="shared" si="62"/>
        <v>645000</v>
      </c>
      <c r="L152" s="55">
        <f t="shared" si="63"/>
        <v>0.25</v>
      </c>
    </row>
    <row r="153" spans="1:13" x14ac:dyDescent="0.25">
      <c r="A153" s="31">
        <v>521211</v>
      </c>
      <c r="B153" s="32" t="s">
        <v>1</v>
      </c>
      <c r="C153" s="33">
        <f>SUM(C154:C155)</f>
        <v>860000</v>
      </c>
      <c r="D153" s="33">
        <f>SUM(D154:D155)</f>
        <v>860000</v>
      </c>
      <c r="E153" s="33">
        <f>SUM(E154:E155)</f>
        <v>860000</v>
      </c>
      <c r="F153" s="33">
        <f>SUM(F154:F155)</f>
        <v>860000</v>
      </c>
      <c r="G153" s="33">
        <f>MAR!I153</f>
        <v>0</v>
      </c>
      <c r="H153" s="33">
        <f t="shared" ref="H153:I153" si="73">SUM(H154:H155)</f>
        <v>215000</v>
      </c>
      <c r="I153" s="33">
        <f t="shared" si="73"/>
        <v>0</v>
      </c>
      <c r="J153" s="59">
        <f t="shared" si="61"/>
        <v>215000</v>
      </c>
      <c r="K153" s="33">
        <f t="shared" si="62"/>
        <v>645000</v>
      </c>
      <c r="L153" s="55">
        <f t="shared" si="63"/>
        <v>0.25</v>
      </c>
    </row>
    <row r="154" spans="1:13" x14ac:dyDescent="0.25">
      <c r="A154" s="31"/>
      <c r="B154" s="32" t="s">
        <v>456</v>
      </c>
      <c r="C154" s="33">
        <v>600000</v>
      </c>
      <c r="D154" s="33">
        <v>600000</v>
      </c>
      <c r="E154" s="33">
        <v>600000</v>
      </c>
      <c r="F154" s="33">
        <v>600000</v>
      </c>
      <c r="G154" s="1">
        <f>MAR!I154</f>
        <v>0</v>
      </c>
      <c r="H154" s="33">
        <v>150000</v>
      </c>
      <c r="I154" s="33">
        <v>0</v>
      </c>
      <c r="J154" s="59">
        <f t="shared" si="61"/>
        <v>150000</v>
      </c>
      <c r="K154" s="54">
        <f t="shared" si="62"/>
        <v>450000</v>
      </c>
      <c r="L154" s="55">
        <f t="shared" si="63"/>
        <v>0.25</v>
      </c>
    </row>
    <row r="155" spans="1:13" x14ac:dyDescent="0.25">
      <c r="A155" s="31"/>
      <c r="B155" s="32" t="s">
        <v>281</v>
      </c>
      <c r="C155" s="33">
        <v>260000</v>
      </c>
      <c r="D155" s="33">
        <v>260000</v>
      </c>
      <c r="E155" s="33">
        <v>260000</v>
      </c>
      <c r="F155" s="33">
        <v>260000</v>
      </c>
      <c r="G155" s="1">
        <f>MAR!I155</f>
        <v>0</v>
      </c>
      <c r="H155" s="33">
        <v>65000</v>
      </c>
      <c r="I155" s="33">
        <v>0</v>
      </c>
      <c r="J155" s="59">
        <f t="shared" si="61"/>
        <v>65000</v>
      </c>
      <c r="K155" s="54">
        <f t="shared" si="62"/>
        <v>195000</v>
      </c>
      <c r="L155" s="55">
        <f t="shared" si="63"/>
        <v>0.25</v>
      </c>
    </row>
    <row r="156" spans="1:13" x14ac:dyDescent="0.25">
      <c r="A156" s="31" t="s">
        <v>11</v>
      </c>
      <c r="B156" s="32" t="s">
        <v>230</v>
      </c>
      <c r="C156" s="33">
        <f t="shared" ref="C156:I157" si="74">C157</f>
        <v>320000</v>
      </c>
      <c r="D156" s="33">
        <f t="shared" si="74"/>
        <v>320000</v>
      </c>
      <c r="E156" s="33">
        <f t="shared" si="74"/>
        <v>320000</v>
      </c>
      <c r="F156" s="33">
        <f t="shared" si="74"/>
        <v>320000</v>
      </c>
      <c r="G156" s="33">
        <f>MAR!I156</f>
        <v>0</v>
      </c>
      <c r="H156" s="33">
        <f t="shared" si="74"/>
        <v>80000</v>
      </c>
      <c r="I156" s="33">
        <f t="shared" si="74"/>
        <v>0</v>
      </c>
      <c r="J156" s="59">
        <f t="shared" si="61"/>
        <v>80000</v>
      </c>
      <c r="K156" s="33">
        <f t="shared" si="62"/>
        <v>240000</v>
      </c>
      <c r="L156" s="55">
        <f t="shared" si="63"/>
        <v>0.25</v>
      </c>
    </row>
    <row r="157" spans="1:13" x14ac:dyDescent="0.25">
      <c r="A157" s="31">
        <v>521211</v>
      </c>
      <c r="B157" s="32" t="s">
        <v>1</v>
      </c>
      <c r="C157" s="33">
        <f t="shared" si="74"/>
        <v>320000</v>
      </c>
      <c r="D157" s="33">
        <f t="shared" si="74"/>
        <v>320000</v>
      </c>
      <c r="E157" s="33">
        <f t="shared" si="74"/>
        <v>320000</v>
      </c>
      <c r="F157" s="33">
        <f t="shared" si="74"/>
        <v>320000</v>
      </c>
      <c r="G157" s="33">
        <f>MAR!I157</f>
        <v>0</v>
      </c>
      <c r="H157" s="33">
        <f t="shared" si="74"/>
        <v>80000</v>
      </c>
      <c r="I157" s="33">
        <f t="shared" si="74"/>
        <v>0</v>
      </c>
      <c r="J157" s="59">
        <f t="shared" si="61"/>
        <v>80000</v>
      </c>
      <c r="K157" s="33">
        <f t="shared" si="62"/>
        <v>240000</v>
      </c>
      <c r="L157" s="55">
        <f t="shared" si="63"/>
        <v>0.25</v>
      </c>
    </row>
    <row r="158" spans="1:13" x14ac:dyDescent="0.25">
      <c r="A158" s="31"/>
      <c r="B158" s="32" t="s">
        <v>281</v>
      </c>
      <c r="C158" s="33">
        <v>320000</v>
      </c>
      <c r="D158" s="33">
        <v>320000</v>
      </c>
      <c r="E158" s="33">
        <v>320000</v>
      </c>
      <c r="F158" s="33">
        <v>320000</v>
      </c>
      <c r="G158" s="1">
        <f>MAR!I158</f>
        <v>0</v>
      </c>
      <c r="H158" s="33">
        <v>80000</v>
      </c>
      <c r="I158" s="33">
        <v>0</v>
      </c>
      <c r="J158" s="59">
        <f t="shared" si="61"/>
        <v>80000</v>
      </c>
      <c r="K158" s="54">
        <f t="shared" si="62"/>
        <v>240000</v>
      </c>
      <c r="L158" s="55">
        <f t="shared" si="63"/>
        <v>0.25</v>
      </c>
    </row>
    <row r="159" spans="1:13" x14ac:dyDescent="0.25">
      <c r="A159" s="31" t="s">
        <v>231</v>
      </c>
      <c r="B159" s="32" t="s">
        <v>118</v>
      </c>
      <c r="C159" s="33">
        <f>C160+C163</f>
        <v>3288000</v>
      </c>
      <c r="D159" s="33">
        <f>D160+D163</f>
        <v>3288000</v>
      </c>
      <c r="E159" s="33">
        <f>E160+E163</f>
        <v>3288000</v>
      </c>
      <c r="F159" s="33">
        <f>F160+F163</f>
        <v>3288000</v>
      </c>
      <c r="G159" s="33">
        <f>MAR!I159</f>
        <v>548000</v>
      </c>
      <c r="H159" s="33">
        <f t="shared" ref="H159:I159" si="75">H160+H163</f>
        <v>274000</v>
      </c>
      <c r="I159" s="33">
        <f t="shared" si="75"/>
        <v>0</v>
      </c>
      <c r="J159" s="59">
        <f t="shared" si="61"/>
        <v>822000</v>
      </c>
      <c r="K159" s="33">
        <f t="shared" si="62"/>
        <v>2466000</v>
      </c>
      <c r="L159" s="55">
        <f t="shared" si="63"/>
        <v>0.25</v>
      </c>
    </row>
    <row r="160" spans="1:13" x14ac:dyDescent="0.25">
      <c r="A160" s="31" t="s">
        <v>0</v>
      </c>
      <c r="B160" s="32" t="s">
        <v>232</v>
      </c>
      <c r="C160" s="33">
        <f t="shared" ref="C160:I161" si="76">C161</f>
        <v>2880000</v>
      </c>
      <c r="D160" s="33">
        <f t="shared" si="76"/>
        <v>2880000</v>
      </c>
      <c r="E160" s="33">
        <f t="shared" si="76"/>
        <v>2880000</v>
      </c>
      <c r="F160" s="33">
        <f t="shared" si="76"/>
        <v>2880000</v>
      </c>
      <c r="G160" s="33">
        <f>MAR!I160</f>
        <v>480000</v>
      </c>
      <c r="H160" s="33">
        <f t="shared" si="76"/>
        <v>240000</v>
      </c>
      <c r="I160" s="33">
        <f t="shared" si="76"/>
        <v>0</v>
      </c>
      <c r="J160" s="59">
        <f t="shared" si="61"/>
        <v>720000</v>
      </c>
      <c r="K160" s="33">
        <f t="shared" si="62"/>
        <v>2160000</v>
      </c>
      <c r="L160" s="55">
        <f t="shared" si="63"/>
        <v>0.25</v>
      </c>
    </row>
    <row r="161" spans="1:12" x14ac:dyDescent="0.25">
      <c r="A161" s="31">
        <v>521211</v>
      </c>
      <c r="B161" s="32" t="s">
        <v>1</v>
      </c>
      <c r="C161" s="33">
        <f t="shared" si="76"/>
        <v>2880000</v>
      </c>
      <c r="D161" s="33">
        <f t="shared" si="76"/>
        <v>2880000</v>
      </c>
      <c r="E161" s="33">
        <f t="shared" si="76"/>
        <v>2880000</v>
      </c>
      <c r="F161" s="33">
        <f t="shared" si="76"/>
        <v>2880000</v>
      </c>
      <c r="G161" s="33">
        <f>MAR!I161</f>
        <v>480000</v>
      </c>
      <c r="H161" s="33">
        <f t="shared" si="76"/>
        <v>240000</v>
      </c>
      <c r="I161" s="33">
        <f t="shared" si="76"/>
        <v>0</v>
      </c>
      <c r="J161" s="59">
        <f t="shared" si="61"/>
        <v>720000</v>
      </c>
      <c r="K161" s="33">
        <f t="shared" si="62"/>
        <v>2160000</v>
      </c>
      <c r="L161" s="55">
        <f t="shared" si="63"/>
        <v>0.25</v>
      </c>
    </row>
    <row r="162" spans="1:12" x14ac:dyDescent="0.25">
      <c r="A162" s="31"/>
      <c r="B162" s="32" t="s">
        <v>326</v>
      </c>
      <c r="C162" s="33">
        <v>2880000</v>
      </c>
      <c r="D162" s="33">
        <v>2880000</v>
      </c>
      <c r="E162" s="33">
        <v>2880000</v>
      </c>
      <c r="F162" s="33">
        <v>2880000</v>
      </c>
      <c r="G162" s="1">
        <f>MAR!I162</f>
        <v>480000</v>
      </c>
      <c r="H162" s="33">
        <v>240000</v>
      </c>
      <c r="I162" s="33">
        <v>0</v>
      </c>
      <c r="J162" s="59">
        <f t="shared" si="61"/>
        <v>720000</v>
      </c>
      <c r="K162" s="54">
        <f t="shared" si="62"/>
        <v>2160000</v>
      </c>
      <c r="L162" s="55">
        <f t="shared" si="63"/>
        <v>0.25</v>
      </c>
    </row>
    <row r="163" spans="1:12" x14ac:dyDescent="0.25">
      <c r="A163" s="31" t="s">
        <v>10</v>
      </c>
      <c r="B163" s="32" t="s">
        <v>233</v>
      </c>
      <c r="C163" s="33">
        <f t="shared" ref="C163:I164" si="77">C164</f>
        <v>408000</v>
      </c>
      <c r="D163" s="33">
        <f t="shared" si="77"/>
        <v>408000</v>
      </c>
      <c r="E163" s="33">
        <f t="shared" si="77"/>
        <v>408000</v>
      </c>
      <c r="F163" s="33">
        <f t="shared" si="77"/>
        <v>408000</v>
      </c>
      <c r="G163" s="33">
        <f>MAR!I163</f>
        <v>68000</v>
      </c>
      <c r="H163" s="33">
        <f t="shared" si="77"/>
        <v>34000</v>
      </c>
      <c r="I163" s="33">
        <f t="shared" si="77"/>
        <v>0</v>
      </c>
      <c r="J163" s="59">
        <f t="shared" si="61"/>
        <v>102000</v>
      </c>
      <c r="K163" s="33">
        <f t="shared" si="62"/>
        <v>306000</v>
      </c>
      <c r="L163" s="55">
        <f t="shared" si="63"/>
        <v>0.25</v>
      </c>
    </row>
    <row r="164" spans="1:12" x14ac:dyDescent="0.25">
      <c r="A164" s="31">
        <v>521211</v>
      </c>
      <c r="B164" s="32" t="s">
        <v>1</v>
      </c>
      <c r="C164" s="33">
        <f t="shared" si="77"/>
        <v>408000</v>
      </c>
      <c r="D164" s="33">
        <f t="shared" si="77"/>
        <v>408000</v>
      </c>
      <c r="E164" s="33">
        <f t="shared" si="77"/>
        <v>408000</v>
      </c>
      <c r="F164" s="33">
        <f t="shared" si="77"/>
        <v>408000</v>
      </c>
      <c r="G164" s="33">
        <f>MAR!I164</f>
        <v>68000</v>
      </c>
      <c r="H164" s="33">
        <f t="shared" si="77"/>
        <v>34000</v>
      </c>
      <c r="I164" s="33">
        <f t="shared" si="77"/>
        <v>0</v>
      </c>
      <c r="J164" s="59">
        <f t="shared" si="61"/>
        <v>102000</v>
      </c>
      <c r="K164" s="33">
        <f t="shared" si="62"/>
        <v>306000</v>
      </c>
      <c r="L164" s="55">
        <f t="shared" si="63"/>
        <v>0.25</v>
      </c>
    </row>
    <row r="165" spans="1:12" x14ac:dyDescent="0.25">
      <c r="A165" s="31"/>
      <c r="B165" s="32" t="s">
        <v>281</v>
      </c>
      <c r="C165" s="33">
        <v>408000</v>
      </c>
      <c r="D165" s="33">
        <v>408000</v>
      </c>
      <c r="E165" s="33">
        <v>408000</v>
      </c>
      <c r="F165" s="33">
        <v>408000</v>
      </c>
      <c r="G165" s="1">
        <f>MAR!I165</f>
        <v>68000</v>
      </c>
      <c r="H165" s="33">
        <v>34000</v>
      </c>
      <c r="I165" s="33">
        <v>0</v>
      </c>
      <c r="J165" s="59">
        <f t="shared" si="61"/>
        <v>102000</v>
      </c>
      <c r="K165" s="54">
        <f t="shared" si="62"/>
        <v>306000</v>
      </c>
      <c r="L165" s="55">
        <f t="shared" si="63"/>
        <v>0.25</v>
      </c>
    </row>
    <row r="166" spans="1:12" x14ac:dyDescent="0.25">
      <c r="A166" s="31" t="s">
        <v>234</v>
      </c>
      <c r="B166" s="32" t="s">
        <v>119</v>
      </c>
      <c r="C166" s="33">
        <f>C167+C174+C177</f>
        <v>2030000</v>
      </c>
      <c r="D166" s="33">
        <f>D167+D174+D177</f>
        <v>2030000</v>
      </c>
      <c r="E166" s="33">
        <f>E167+E174+E177</f>
        <v>2030000</v>
      </c>
      <c r="F166" s="33">
        <f>F167+F174+F177</f>
        <v>2030000</v>
      </c>
      <c r="G166" s="33">
        <f>MAR!I166</f>
        <v>0</v>
      </c>
      <c r="H166" s="33">
        <f t="shared" ref="H166:I166" si="78">H167+H174+H177</f>
        <v>0</v>
      </c>
      <c r="I166" s="33">
        <f t="shared" si="78"/>
        <v>0</v>
      </c>
      <c r="J166" s="59">
        <f t="shared" si="61"/>
        <v>0</v>
      </c>
      <c r="K166" s="33">
        <f t="shared" si="62"/>
        <v>2030000</v>
      </c>
      <c r="L166" s="55">
        <f t="shared" si="63"/>
        <v>0</v>
      </c>
    </row>
    <row r="167" spans="1:12" x14ac:dyDescent="0.25">
      <c r="A167" s="31" t="s">
        <v>0</v>
      </c>
      <c r="B167" s="32" t="s">
        <v>31</v>
      </c>
      <c r="C167" s="33">
        <f>C168</f>
        <v>1630000</v>
      </c>
      <c r="D167" s="33">
        <f>D168</f>
        <v>1630000</v>
      </c>
      <c r="E167" s="33">
        <f>E168</f>
        <v>1630000</v>
      </c>
      <c r="F167" s="33">
        <f>F168</f>
        <v>1630000</v>
      </c>
      <c r="G167" s="33">
        <f>MAR!I167</f>
        <v>0</v>
      </c>
      <c r="H167" s="33">
        <f t="shared" ref="H167:I167" si="79">H168</f>
        <v>0</v>
      </c>
      <c r="I167" s="33">
        <f t="shared" si="79"/>
        <v>0</v>
      </c>
      <c r="J167" s="59">
        <f t="shared" si="61"/>
        <v>0</v>
      </c>
      <c r="K167" s="33">
        <f t="shared" si="62"/>
        <v>1630000</v>
      </c>
      <c r="L167" s="55">
        <f t="shared" si="63"/>
        <v>0</v>
      </c>
    </row>
    <row r="168" spans="1:12" x14ac:dyDescent="0.25">
      <c r="A168" s="31">
        <v>521211</v>
      </c>
      <c r="B168" s="32" t="s">
        <v>1</v>
      </c>
      <c r="C168" s="33">
        <f>SUM(C169:C173)</f>
        <v>1630000</v>
      </c>
      <c r="D168" s="33">
        <f>SUM(D169:D173)</f>
        <v>1630000</v>
      </c>
      <c r="E168" s="33">
        <f>SUM(E169:E173)</f>
        <v>1630000</v>
      </c>
      <c r="F168" s="33">
        <f>SUM(F169:F173)</f>
        <v>1630000</v>
      </c>
      <c r="G168" s="33">
        <f>MAR!I168</f>
        <v>0</v>
      </c>
      <c r="H168" s="33">
        <f t="shared" ref="H168:I168" si="80">SUM(H169:H173)</f>
        <v>0</v>
      </c>
      <c r="I168" s="33">
        <f t="shared" si="80"/>
        <v>0</v>
      </c>
      <c r="J168" s="59">
        <f t="shared" si="61"/>
        <v>0</v>
      </c>
      <c r="K168" s="33">
        <f t="shared" si="62"/>
        <v>1630000</v>
      </c>
      <c r="L168" s="55">
        <f t="shared" si="63"/>
        <v>0</v>
      </c>
    </row>
    <row r="169" spans="1:12" x14ac:dyDescent="0.25">
      <c r="A169" s="31"/>
      <c r="B169" s="32" t="s">
        <v>281</v>
      </c>
      <c r="C169" s="33">
        <v>50000</v>
      </c>
      <c r="D169" s="33">
        <v>50000</v>
      </c>
      <c r="E169" s="33">
        <v>50000</v>
      </c>
      <c r="F169" s="33">
        <v>50000</v>
      </c>
      <c r="G169" s="1">
        <f>MAR!I169</f>
        <v>0</v>
      </c>
      <c r="H169" s="33">
        <v>0</v>
      </c>
      <c r="I169" s="33">
        <v>0</v>
      </c>
      <c r="J169" s="59">
        <f t="shared" si="61"/>
        <v>0</v>
      </c>
      <c r="K169" s="54">
        <f t="shared" si="62"/>
        <v>50000</v>
      </c>
      <c r="L169" s="55">
        <f t="shared" si="63"/>
        <v>0</v>
      </c>
    </row>
    <row r="170" spans="1:12" x14ac:dyDescent="0.25">
      <c r="A170" s="31"/>
      <c r="B170" s="32" t="s">
        <v>336</v>
      </c>
      <c r="C170" s="33">
        <v>120000</v>
      </c>
      <c r="D170" s="33">
        <v>120000</v>
      </c>
      <c r="E170" s="33">
        <v>120000</v>
      </c>
      <c r="F170" s="33">
        <v>120000</v>
      </c>
      <c r="G170" s="1">
        <f>MAR!I170</f>
        <v>0</v>
      </c>
      <c r="H170" s="33">
        <v>0</v>
      </c>
      <c r="I170" s="33">
        <v>0</v>
      </c>
      <c r="J170" s="59">
        <f t="shared" si="61"/>
        <v>0</v>
      </c>
      <c r="K170" s="54">
        <f t="shared" si="62"/>
        <v>120000</v>
      </c>
      <c r="L170" s="55">
        <f t="shared" si="63"/>
        <v>0</v>
      </c>
    </row>
    <row r="171" spans="1:12" x14ac:dyDescent="0.25">
      <c r="A171" s="31"/>
      <c r="B171" s="32" t="s">
        <v>431</v>
      </c>
      <c r="C171" s="33">
        <v>200000</v>
      </c>
      <c r="D171" s="33">
        <v>200000</v>
      </c>
      <c r="E171" s="33">
        <v>200000</v>
      </c>
      <c r="F171" s="33">
        <v>200000</v>
      </c>
      <c r="G171" s="1">
        <f>MAR!I171</f>
        <v>0</v>
      </c>
      <c r="H171" s="33">
        <v>0</v>
      </c>
      <c r="I171" s="33">
        <v>0</v>
      </c>
      <c r="J171" s="59">
        <f t="shared" si="61"/>
        <v>0</v>
      </c>
      <c r="K171" s="54">
        <f t="shared" si="62"/>
        <v>200000</v>
      </c>
      <c r="L171" s="55">
        <f t="shared" si="63"/>
        <v>0</v>
      </c>
    </row>
    <row r="172" spans="1:12" x14ac:dyDescent="0.25">
      <c r="A172" s="31"/>
      <c r="B172" s="32" t="s">
        <v>457</v>
      </c>
      <c r="C172" s="33">
        <v>420000</v>
      </c>
      <c r="D172" s="33">
        <v>420000</v>
      </c>
      <c r="E172" s="33">
        <v>420000</v>
      </c>
      <c r="F172" s="33">
        <v>420000</v>
      </c>
      <c r="G172" s="1">
        <f>MAR!I172</f>
        <v>0</v>
      </c>
      <c r="H172" s="33">
        <v>0</v>
      </c>
      <c r="I172" s="33">
        <v>0</v>
      </c>
      <c r="J172" s="59">
        <f t="shared" si="61"/>
        <v>0</v>
      </c>
      <c r="K172" s="54">
        <f t="shared" si="62"/>
        <v>420000</v>
      </c>
      <c r="L172" s="55">
        <f t="shared" si="63"/>
        <v>0</v>
      </c>
    </row>
    <row r="173" spans="1:12" x14ac:dyDescent="0.25">
      <c r="A173" s="31"/>
      <c r="B173" s="32" t="s">
        <v>473</v>
      </c>
      <c r="C173" s="33">
        <v>840000</v>
      </c>
      <c r="D173" s="33">
        <v>840000</v>
      </c>
      <c r="E173" s="33">
        <v>840000</v>
      </c>
      <c r="F173" s="33">
        <v>840000</v>
      </c>
      <c r="G173" s="1">
        <f>MAR!I173</f>
        <v>0</v>
      </c>
      <c r="H173" s="33">
        <v>0</v>
      </c>
      <c r="I173" s="33">
        <v>0</v>
      </c>
      <c r="J173" s="59">
        <f t="shared" si="61"/>
        <v>0</v>
      </c>
      <c r="K173" s="54">
        <f t="shared" si="62"/>
        <v>840000</v>
      </c>
      <c r="L173" s="55">
        <f t="shared" si="63"/>
        <v>0</v>
      </c>
    </row>
    <row r="174" spans="1:12" x14ac:dyDescent="0.25">
      <c r="A174" s="31" t="s">
        <v>11</v>
      </c>
      <c r="B174" s="32" t="s">
        <v>235</v>
      </c>
      <c r="C174" s="33">
        <f t="shared" ref="C174:I175" si="81">C175</f>
        <v>300000</v>
      </c>
      <c r="D174" s="33">
        <f t="shared" si="81"/>
        <v>300000</v>
      </c>
      <c r="E174" s="33">
        <f t="shared" si="81"/>
        <v>300000</v>
      </c>
      <c r="F174" s="33">
        <f t="shared" si="81"/>
        <v>300000</v>
      </c>
      <c r="G174" s="33">
        <f>MAR!I174</f>
        <v>0</v>
      </c>
      <c r="H174" s="33">
        <f t="shared" si="81"/>
        <v>0</v>
      </c>
      <c r="I174" s="33">
        <f t="shared" si="81"/>
        <v>0</v>
      </c>
      <c r="J174" s="59">
        <f t="shared" si="61"/>
        <v>0</v>
      </c>
      <c r="K174" s="33">
        <f t="shared" si="62"/>
        <v>300000</v>
      </c>
      <c r="L174" s="55">
        <f t="shared" si="63"/>
        <v>0</v>
      </c>
    </row>
    <row r="175" spans="1:12" x14ac:dyDescent="0.25">
      <c r="A175" s="31">
        <v>521211</v>
      </c>
      <c r="B175" s="32" t="s">
        <v>1</v>
      </c>
      <c r="C175" s="33">
        <f t="shared" si="81"/>
        <v>300000</v>
      </c>
      <c r="D175" s="33">
        <f t="shared" si="81"/>
        <v>300000</v>
      </c>
      <c r="E175" s="33">
        <f t="shared" si="81"/>
        <v>300000</v>
      </c>
      <c r="F175" s="33">
        <f t="shared" si="81"/>
        <v>300000</v>
      </c>
      <c r="G175" s="33">
        <f>MAR!I175</f>
        <v>0</v>
      </c>
      <c r="H175" s="33">
        <f t="shared" si="81"/>
        <v>0</v>
      </c>
      <c r="I175" s="33">
        <f t="shared" si="81"/>
        <v>0</v>
      </c>
      <c r="J175" s="59">
        <f t="shared" si="61"/>
        <v>0</v>
      </c>
      <c r="K175" s="33">
        <f t="shared" si="62"/>
        <v>300000</v>
      </c>
      <c r="L175" s="55">
        <f t="shared" si="63"/>
        <v>0</v>
      </c>
    </row>
    <row r="176" spans="1:12" x14ac:dyDescent="0.25">
      <c r="A176" s="31"/>
      <c r="B176" s="32" t="s">
        <v>327</v>
      </c>
      <c r="C176" s="33">
        <v>300000</v>
      </c>
      <c r="D176" s="33">
        <v>300000</v>
      </c>
      <c r="E176" s="33">
        <v>300000</v>
      </c>
      <c r="F176" s="33">
        <v>300000</v>
      </c>
      <c r="G176" s="1">
        <f>MAR!I176</f>
        <v>0</v>
      </c>
      <c r="H176" s="33">
        <v>0</v>
      </c>
      <c r="I176" s="33">
        <v>0</v>
      </c>
      <c r="J176" s="59">
        <f t="shared" si="61"/>
        <v>0</v>
      </c>
      <c r="K176" s="54">
        <f t="shared" si="62"/>
        <v>300000</v>
      </c>
      <c r="L176" s="55">
        <f t="shared" si="63"/>
        <v>0</v>
      </c>
    </row>
    <row r="177" spans="1:13" x14ac:dyDescent="0.25">
      <c r="A177" s="31" t="s">
        <v>10</v>
      </c>
      <c r="B177" s="32" t="s">
        <v>236</v>
      </c>
      <c r="C177" s="33">
        <f t="shared" ref="C177:I178" si="82">C178</f>
        <v>100000</v>
      </c>
      <c r="D177" s="33">
        <f t="shared" si="82"/>
        <v>100000</v>
      </c>
      <c r="E177" s="33">
        <f t="shared" si="82"/>
        <v>100000</v>
      </c>
      <c r="F177" s="33">
        <f t="shared" si="82"/>
        <v>100000</v>
      </c>
      <c r="G177" s="33">
        <f>MAR!I177</f>
        <v>0</v>
      </c>
      <c r="H177" s="33">
        <f t="shared" si="82"/>
        <v>0</v>
      </c>
      <c r="I177" s="33">
        <f t="shared" si="82"/>
        <v>0</v>
      </c>
      <c r="J177" s="59">
        <f t="shared" si="61"/>
        <v>0</v>
      </c>
      <c r="K177" s="33">
        <f t="shared" si="62"/>
        <v>100000</v>
      </c>
      <c r="L177" s="55">
        <f t="shared" si="63"/>
        <v>0</v>
      </c>
    </row>
    <row r="178" spans="1:13" x14ac:dyDescent="0.25">
      <c r="A178" s="31">
        <v>521211</v>
      </c>
      <c r="B178" s="32" t="s">
        <v>1</v>
      </c>
      <c r="C178" s="33">
        <f t="shared" si="82"/>
        <v>100000</v>
      </c>
      <c r="D178" s="33">
        <f t="shared" si="82"/>
        <v>100000</v>
      </c>
      <c r="E178" s="33">
        <f t="shared" si="82"/>
        <v>100000</v>
      </c>
      <c r="F178" s="33">
        <f t="shared" si="82"/>
        <v>100000</v>
      </c>
      <c r="G178" s="33">
        <f>MAR!I178</f>
        <v>0</v>
      </c>
      <c r="H178" s="33">
        <f t="shared" si="82"/>
        <v>0</v>
      </c>
      <c r="I178" s="33">
        <f t="shared" si="82"/>
        <v>0</v>
      </c>
      <c r="J178" s="59">
        <f t="shared" si="61"/>
        <v>0</v>
      </c>
      <c r="K178" s="33">
        <f t="shared" si="62"/>
        <v>100000</v>
      </c>
      <c r="L178" s="55">
        <f t="shared" si="63"/>
        <v>0</v>
      </c>
    </row>
    <row r="179" spans="1:13" x14ac:dyDescent="0.25">
      <c r="A179" s="31"/>
      <c r="B179" s="32" t="s">
        <v>328</v>
      </c>
      <c r="C179" s="33">
        <v>100000</v>
      </c>
      <c r="D179" s="33">
        <v>100000</v>
      </c>
      <c r="E179" s="33">
        <v>100000</v>
      </c>
      <c r="F179" s="33">
        <v>100000</v>
      </c>
      <c r="G179" s="1">
        <f>MAR!I179</f>
        <v>0</v>
      </c>
      <c r="H179" s="33">
        <v>0</v>
      </c>
      <c r="I179" s="33">
        <v>0</v>
      </c>
      <c r="J179" s="59">
        <f t="shared" si="61"/>
        <v>0</v>
      </c>
      <c r="K179" s="54">
        <f t="shared" si="62"/>
        <v>100000</v>
      </c>
      <c r="L179" s="55">
        <f t="shared" si="63"/>
        <v>0</v>
      </c>
    </row>
    <row r="180" spans="1:13" x14ac:dyDescent="0.25">
      <c r="A180" s="31" t="s">
        <v>237</v>
      </c>
      <c r="B180" s="32" t="s">
        <v>120</v>
      </c>
      <c r="C180" s="33">
        <f>C181+C186</f>
        <v>1800000</v>
      </c>
      <c r="D180" s="33">
        <f>D181+D186</f>
        <v>1800000</v>
      </c>
      <c r="E180" s="33">
        <f>E181+E186</f>
        <v>1800000</v>
      </c>
      <c r="F180" s="33">
        <f>F181+F186</f>
        <v>1800000</v>
      </c>
      <c r="G180" s="33">
        <f>MAR!I180</f>
        <v>0</v>
      </c>
      <c r="H180" s="33">
        <f t="shared" ref="H180:I180" si="83">H181+H186</f>
        <v>0</v>
      </c>
      <c r="I180" s="33">
        <f t="shared" si="83"/>
        <v>0</v>
      </c>
      <c r="J180" s="59">
        <f t="shared" si="61"/>
        <v>0</v>
      </c>
      <c r="K180" s="33">
        <f t="shared" si="62"/>
        <v>1800000</v>
      </c>
      <c r="L180" s="55">
        <f t="shared" si="63"/>
        <v>0</v>
      </c>
    </row>
    <row r="181" spans="1:13" x14ac:dyDescent="0.25">
      <c r="A181" s="31" t="s">
        <v>0</v>
      </c>
      <c r="B181" s="32" t="s">
        <v>31</v>
      </c>
      <c r="C181" s="33">
        <f>C182</f>
        <v>450000</v>
      </c>
      <c r="D181" s="33">
        <f>D182</f>
        <v>450000</v>
      </c>
      <c r="E181" s="33">
        <f>E182</f>
        <v>450000</v>
      </c>
      <c r="F181" s="33">
        <f>F182</f>
        <v>450000</v>
      </c>
      <c r="G181" s="33">
        <f>MAR!I181</f>
        <v>0</v>
      </c>
      <c r="H181" s="33">
        <f t="shared" ref="H181:I181" si="84">H182</f>
        <v>0</v>
      </c>
      <c r="I181" s="33">
        <f t="shared" si="84"/>
        <v>0</v>
      </c>
      <c r="J181" s="59">
        <f t="shared" si="61"/>
        <v>0</v>
      </c>
      <c r="K181" s="33">
        <f t="shared" si="62"/>
        <v>450000</v>
      </c>
      <c r="L181" s="55">
        <f t="shared" si="63"/>
        <v>0</v>
      </c>
    </row>
    <row r="182" spans="1:13" x14ac:dyDescent="0.25">
      <c r="A182" s="31">
        <v>521211</v>
      </c>
      <c r="B182" s="32" t="s">
        <v>1</v>
      </c>
      <c r="C182" s="33">
        <f>SUM(C183:C185)</f>
        <v>450000</v>
      </c>
      <c r="D182" s="33">
        <f>SUM(D183:D185)</f>
        <v>450000</v>
      </c>
      <c r="E182" s="33">
        <f>SUM(E183:E185)</f>
        <v>450000</v>
      </c>
      <c r="F182" s="33">
        <f>SUM(F183:F185)</f>
        <v>450000</v>
      </c>
      <c r="G182" s="33">
        <f>MAR!I182</f>
        <v>0</v>
      </c>
      <c r="H182" s="33">
        <f t="shared" ref="H182:I182" si="85">SUM(H183:H185)</f>
        <v>0</v>
      </c>
      <c r="I182" s="33">
        <f t="shared" si="85"/>
        <v>0</v>
      </c>
      <c r="J182" s="59">
        <f t="shared" si="61"/>
        <v>0</v>
      </c>
      <c r="K182" s="33">
        <f t="shared" si="62"/>
        <v>450000</v>
      </c>
      <c r="L182" s="55">
        <f t="shared" si="63"/>
        <v>0</v>
      </c>
    </row>
    <row r="183" spans="1:13" x14ac:dyDescent="0.25">
      <c r="A183" s="31"/>
      <c r="B183" s="32" t="s">
        <v>329</v>
      </c>
      <c r="C183" s="33">
        <v>100000</v>
      </c>
      <c r="D183" s="33">
        <v>100000</v>
      </c>
      <c r="E183" s="33">
        <v>100000</v>
      </c>
      <c r="F183" s="33">
        <v>100000</v>
      </c>
      <c r="G183" s="1">
        <f>MAR!I183</f>
        <v>0</v>
      </c>
      <c r="H183" s="33">
        <v>0</v>
      </c>
      <c r="I183" s="33">
        <v>0</v>
      </c>
      <c r="J183" s="59">
        <f t="shared" si="61"/>
        <v>0</v>
      </c>
      <c r="K183" s="54">
        <f t="shared" si="62"/>
        <v>100000</v>
      </c>
      <c r="L183" s="55">
        <f t="shared" si="63"/>
        <v>0</v>
      </c>
    </row>
    <row r="184" spans="1:13" x14ac:dyDescent="0.25">
      <c r="A184" s="31"/>
      <c r="B184" s="32" t="s">
        <v>391</v>
      </c>
      <c r="C184" s="33">
        <v>100000</v>
      </c>
      <c r="D184" s="33">
        <v>100000</v>
      </c>
      <c r="E184" s="33">
        <v>100000</v>
      </c>
      <c r="F184" s="33">
        <v>100000</v>
      </c>
      <c r="G184" s="1">
        <f>MAR!I184</f>
        <v>0</v>
      </c>
      <c r="H184" s="33">
        <v>0</v>
      </c>
      <c r="I184" s="33">
        <v>0</v>
      </c>
      <c r="J184" s="59">
        <f t="shared" si="61"/>
        <v>0</v>
      </c>
      <c r="K184" s="54">
        <f t="shared" si="62"/>
        <v>100000</v>
      </c>
      <c r="L184" s="55">
        <f t="shared" si="63"/>
        <v>0</v>
      </c>
    </row>
    <row r="185" spans="1:13" s="7" customFormat="1" x14ac:dyDescent="0.25">
      <c r="A185" s="31"/>
      <c r="B185" s="32" t="s">
        <v>432</v>
      </c>
      <c r="C185" s="33">
        <v>250000</v>
      </c>
      <c r="D185" s="33">
        <v>250000</v>
      </c>
      <c r="E185" s="33">
        <v>250000</v>
      </c>
      <c r="F185" s="33">
        <v>250000</v>
      </c>
      <c r="G185" s="1">
        <f>MAR!I185</f>
        <v>0</v>
      </c>
      <c r="H185" s="33">
        <v>0</v>
      </c>
      <c r="I185" s="33">
        <v>0</v>
      </c>
      <c r="J185" s="59">
        <f t="shared" si="61"/>
        <v>0</v>
      </c>
      <c r="K185" s="54">
        <f t="shared" si="62"/>
        <v>250000</v>
      </c>
      <c r="L185" s="55">
        <f t="shared" si="63"/>
        <v>0</v>
      </c>
      <c r="M185" s="16"/>
    </row>
    <row r="186" spans="1:13" x14ac:dyDescent="0.25">
      <c r="A186" s="31" t="s">
        <v>11</v>
      </c>
      <c r="B186" s="32" t="s">
        <v>121</v>
      </c>
      <c r="C186" s="33">
        <f>C187+C190</f>
        <v>1350000</v>
      </c>
      <c r="D186" s="33">
        <f>D187+D190</f>
        <v>1350000</v>
      </c>
      <c r="E186" s="33">
        <f>E187+E190</f>
        <v>1350000</v>
      </c>
      <c r="F186" s="33">
        <f>F187+F190</f>
        <v>1350000</v>
      </c>
      <c r="G186" s="33">
        <f>MAR!I186</f>
        <v>0</v>
      </c>
      <c r="H186" s="33">
        <f t="shared" ref="H186:I186" si="86">H187+H190</f>
        <v>0</v>
      </c>
      <c r="I186" s="33">
        <f t="shared" si="86"/>
        <v>0</v>
      </c>
      <c r="J186" s="59">
        <f t="shared" si="61"/>
        <v>0</v>
      </c>
      <c r="K186" s="33">
        <f t="shared" si="62"/>
        <v>1350000</v>
      </c>
      <c r="L186" s="55">
        <f t="shared" si="63"/>
        <v>0</v>
      </c>
    </row>
    <row r="187" spans="1:13" x14ac:dyDescent="0.25">
      <c r="A187" s="31">
        <v>521211</v>
      </c>
      <c r="B187" s="32" t="s">
        <v>1</v>
      </c>
      <c r="C187" s="33">
        <f>SUM(C188:C189)</f>
        <v>350000</v>
      </c>
      <c r="D187" s="33">
        <f>SUM(D188:D189)</f>
        <v>350000</v>
      </c>
      <c r="E187" s="33">
        <f>SUM(E188:E189)</f>
        <v>350000</v>
      </c>
      <c r="F187" s="33">
        <f>SUM(F188:F189)</f>
        <v>350000</v>
      </c>
      <c r="G187" s="33">
        <f>MAR!I187</f>
        <v>0</v>
      </c>
      <c r="H187" s="33">
        <f t="shared" ref="H187:I187" si="87">SUM(H188:H189)</f>
        <v>0</v>
      </c>
      <c r="I187" s="33">
        <f t="shared" si="87"/>
        <v>0</v>
      </c>
      <c r="J187" s="59">
        <f t="shared" si="61"/>
        <v>0</v>
      </c>
      <c r="K187" s="33">
        <f t="shared" si="62"/>
        <v>350000</v>
      </c>
      <c r="L187" s="55">
        <f t="shared" si="63"/>
        <v>0</v>
      </c>
    </row>
    <row r="188" spans="1:13" x14ac:dyDescent="0.25">
      <c r="A188" s="31"/>
      <c r="B188" s="32" t="s">
        <v>327</v>
      </c>
      <c r="C188" s="33">
        <v>250000</v>
      </c>
      <c r="D188" s="33">
        <v>250000</v>
      </c>
      <c r="E188" s="33">
        <v>250000</v>
      </c>
      <c r="F188" s="33">
        <v>250000</v>
      </c>
      <c r="G188" s="1">
        <f>MAR!I188</f>
        <v>0</v>
      </c>
      <c r="H188" s="33">
        <v>0</v>
      </c>
      <c r="I188" s="33">
        <v>0</v>
      </c>
      <c r="J188" s="59">
        <f t="shared" si="61"/>
        <v>0</v>
      </c>
      <c r="K188" s="54">
        <f t="shared" si="62"/>
        <v>250000</v>
      </c>
      <c r="L188" s="55">
        <f t="shared" si="63"/>
        <v>0</v>
      </c>
    </row>
    <row r="189" spans="1:13" x14ac:dyDescent="0.25">
      <c r="A189" s="31"/>
      <c r="B189" s="32" t="s">
        <v>392</v>
      </c>
      <c r="C189" s="33">
        <v>100000</v>
      </c>
      <c r="D189" s="33">
        <v>100000</v>
      </c>
      <c r="E189" s="33">
        <v>100000</v>
      </c>
      <c r="F189" s="33">
        <v>100000</v>
      </c>
      <c r="G189" s="1">
        <f>MAR!I189</f>
        <v>0</v>
      </c>
      <c r="H189" s="33">
        <v>0</v>
      </c>
      <c r="I189" s="33">
        <v>0</v>
      </c>
      <c r="J189" s="59">
        <f t="shared" si="61"/>
        <v>0</v>
      </c>
      <c r="K189" s="54">
        <f t="shared" si="62"/>
        <v>100000</v>
      </c>
      <c r="L189" s="55">
        <f t="shared" si="63"/>
        <v>0</v>
      </c>
    </row>
    <row r="190" spans="1:13" x14ac:dyDescent="0.25">
      <c r="A190" s="31">
        <v>524113</v>
      </c>
      <c r="B190" s="32" t="s">
        <v>38</v>
      </c>
      <c r="C190" s="33">
        <f>C191</f>
        <v>1000000</v>
      </c>
      <c r="D190" s="33">
        <f>D191</f>
        <v>1000000</v>
      </c>
      <c r="E190" s="33">
        <f>E191</f>
        <v>1000000</v>
      </c>
      <c r="F190" s="33">
        <f>F191</f>
        <v>1000000</v>
      </c>
      <c r="G190" s="33">
        <f>MAR!I190</f>
        <v>0</v>
      </c>
      <c r="H190" s="33">
        <f t="shared" ref="H190:I190" si="88">H191</f>
        <v>0</v>
      </c>
      <c r="I190" s="33">
        <f t="shared" si="88"/>
        <v>0</v>
      </c>
      <c r="J190" s="59">
        <f t="shared" si="61"/>
        <v>0</v>
      </c>
      <c r="K190" s="33">
        <f t="shared" si="62"/>
        <v>1000000</v>
      </c>
      <c r="L190" s="55">
        <f t="shared" si="63"/>
        <v>0</v>
      </c>
    </row>
    <row r="191" spans="1:13" x14ac:dyDescent="0.25">
      <c r="A191" s="31"/>
      <c r="B191" s="32" t="s">
        <v>330</v>
      </c>
      <c r="C191" s="33">
        <v>1000000</v>
      </c>
      <c r="D191" s="33">
        <v>1000000</v>
      </c>
      <c r="E191" s="33">
        <v>1000000</v>
      </c>
      <c r="F191" s="33">
        <v>1000000</v>
      </c>
      <c r="G191" s="1">
        <f>MAR!I191</f>
        <v>0</v>
      </c>
      <c r="H191" s="33">
        <v>0</v>
      </c>
      <c r="I191" s="33">
        <v>0</v>
      </c>
      <c r="J191" s="59">
        <f t="shared" si="61"/>
        <v>0</v>
      </c>
      <c r="K191" s="54">
        <f t="shared" si="62"/>
        <v>1000000</v>
      </c>
      <c r="L191" s="55">
        <f t="shared" si="63"/>
        <v>0</v>
      </c>
    </row>
    <row r="192" spans="1:13" x14ac:dyDescent="0.25">
      <c r="A192" s="31" t="s">
        <v>238</v>
      </c>
      <c r="B192" s="32" t="s">
        <v>210</v>
      </c>
      <c r="C192" s="33">
        <f>C193</f>
        <v>13860000</v>
      </c>
      <c r="D192" s="33">
        <f>D193</f>
        <v>13860000</v>
      </c>
      <c r="E192" s="33">
        <f>E193</f>
        <v>13860000</v>
      </c>
      <c r="F192" s="33">
        <f>F193</f>
        <v>13860000</v>
      </c>
      <c r="G192" s="33">
        <f>MAR!I192</f>
        <v>0</v>
      </c>
      <c r="H192" s="33">
        <f t="shared" ref="H192:I192" si="89">H193</f>
        <v>0</v>
      </c>
      <c r="I192" s="33">
        <f t="shared" si="89"/>
        <v>0</v>
      </c>
      <c r="J192" s="59">
        <f t="shared" si="61"/>
        <v>0</v>
      </c>
      <c r="K192" s="33">
        <f t="shared" si="62"/>
        <v>13860000</v>
      </c>
      <c r="L192" s="55">
        <f t="shared" si="63"/>
        <v>0</v>
      </c>
    </row>
    <row r="193" spans="1:13" x14ac:dyDescent="0.25">
      <c r="A193" s="31" t="s">
        <v>0</v>
      </c>
      <c r="B193" s="32" t="s">
        <v>211</v>
      </c>
      <c r="C193" s="33">
        <f>C194+C206+C212+C217</f>
        <v>13860000</v>
      </c>
      <c r="D193" s="33">
        <f>D194+D206+D212+D217</f>
        <v>13860000</v>
      </c>
      <c r="E193" s="33">
        <f>E194+E206+E212+E217</f>
        <v>13860000</v>
      </c>
      <c r="F193" s="33">
        <f>F194+F206+F212+F217</f>
        <v>13860000</v>
      </c>
      <c r="G193" s="33">
        <f>MAR!I193</f>
        <v>0</v>
      </c>
      <c r="H193" s="33">
        <f t="shared" ref="H193:I193" si="90">H194+H206+H212+H217</f>
        <v>0</v>
      </c>
      <c r="I193" s="33">
        <f t="shared" si="90"/>
        <v>0</v>
      </c>
      <c r="J193" s="59">
        <f t="shared" si="61"/>
        <v>0</v>
      </c>
      <c r="K193" s="33">
        <f t="shared" si="62"/>
        <v>13860000</v>
      </c>
      <c r="L193" s="55">
        <f t="shared" si="63"/>
        <v>0</v>
      </c>
    </row>
    <row r="194" spans="1:13" x14ac:dyDescent="0.25">
      <c r="A194" s="31">
        <v>521211</v>
      </c>
      <c r="B194" s="32" t="s">
        <v>1</v>
      </c>
      <c r="C194" s="33">
        <f>C195+C199</f>
        <v>3610000</v>
      </c>
      <c r="D194" s="33">
        <f>D195+D199</f>
        <v>3610000</v>
      </c>
      <c r="E194" s="33">
        <f>E195+E199</f>
        <v>3610000</v>
      </c>
      <c r="F194" s="33">
        <f>F195+F199</f>
        <v>3610000</v>
      </c>
      <c r="G194" s="33">
        <f>MAR!I194</f>
        <v>0</v>
      </c>
      <c r="H194" s="33">
        <f t="shared" ref="H194:I194" si="91">H195+H199</f>
        <v>0</v>
      </c>
      <c r="I194" s="33">
        <f t="shared" si="91"/>
        <v>0</v>
      </c>
      <c r="J194" s="59">
        <f t="shared" si="61"/>
        <v>0</v>
      </c>
      <c r="K194" s="33">
        <f t="shared" si="62"/>
        <v>3610000</v>
      </c>
      <c r="L194" s="55">
        <f t="shared" si="63"/>
        <v>0</v>
      </c>
    </row>
    <row r="195" spans="1:13" x14ac:dyDescent="0.25">
      <c r="A195" s="31"/>
      <c r="B195" s="32" t="s">
        <v>331</v>
      </c>
      <c r="C195" s="33">
        <f>SUM(C196:C198)</f>
        <v>1005000</v>
      </c>
      <c r="D195" s="33">
        <f>SUM(D196:D198)</f>
        <v>1005000</v>
      </c>
      <c r="E195" s="33">
        <f>SUM(E196:E198)</f>
        <v>1005000</v>
      </c>
      <c r="F195" s="33">
        <f>SUM(F196:F198)</f>
        <v>1005000</v>
      </c>
      <c r="G195" s="33">
        <f>MAR!I195</f>
        <v>0</v>
      </c>
      <c r="H195" s="33">
        <f t="shared" ref="H195:I195" si="92">SUM(H196:H198)</f>
        <v>0</v>
      </c>
      <c r="I195" s="33">
        <f t="shared" si="92"/>
        <v>0</v>
      </c>
      <c r="J195" s="59">
        <f t="shared" si="61"/>
        <v>0</v>
      </c>
      <c r="K195" s="33">
        <f t="shared" si="62"/>
        <v>1005000</v>
      </c>
      <c r="L195" s="55">
        <f t="shared" si="63"/>
        <v>0</v>
      </c>
    </row>
    <row r="196" spans="1:13" x14ac:dyDescent="0.25">
      <c r="A196" s="31"/>
      <c r="B196" s="32" t="s">
        <v>281</v>
      </c>
      <c r="C196" s="33">
        <v>105000</v>
      </c>
      <c r="D196" s="33">
        <v>105000</v>
      </c>
      <c r="E196" s="33">
        <v>105000</v>
      </c>
      <c r="F196" s="33">
        <v>105000</v>
      </c>
      <c r="G196" s="1">
        <f>MAR!I196</f>
        <v>0</v>
      </c>
      <c r="H196" s="33">
        <v>0</v>
      </c>
      <c r="I196" s="33">
        <v>0</v>
      </c>
      <c r="J196" s="59">
        <f t="shared" si="61"/>
        <v>0</v>
      </c>
      <c r="K196" s="54">
        <f t="shared" si="62"/>
        <v>105000</v>
      </c>
      <c r="L196" s="55">
        <f t="shared" si="63"/>
        <v>0</v>
      </c>
    </row>
    <row r="197" spans="1:13" s="7" customFormat="1" x14ac:dyDescent="0.25">
      <c r="A197" s="31"/>
      <c r="B197" s="32" t="s">
        <v>433</v>
      </c>
      <c r="C197" s="33">
        <v>300000</v>
      </c>
      <c r="D197" s="33">
        <v>300000</v>
      </c>
      <c r="E197" s="33">
        <v>300000</v>
      </c>
      <c r="F197" s="33">
        <v>300000</v>
      </c>
      <c r="G197" s="1">
        <f>MAR!I197</f>
        <v>0</v>
      </c>
      <c r="H197" s="33">
        <v>0</v>
      </c>
      <c r="I197" s="33">
        <v>0</v>
      </c>
      <c r="J197" s="59">
        <f t="shared" si="61"/>
        <v>0</v>
      </c>
      <c r="K197" s="54">
        <f t="shared" si="62"/>
        <v>300000</v>
      </c>
      <c r="L197" s="55">
        <f t="shared" si="63"/>
        <v>0</v>
      </c>
      <c r="M197" s="16"/>
    </row>
    <row r="198" spans="1:13" s="7" customFormat="1" x14ac:dyDescent="0.25">
      <c r="A198" s="31"/>
      <c r="B198" s="32" t="s">
        <v>458</v>
      </c>
      <c r="C198" s="33">
        <v>600000</v>
      </c>
      <c r="D198" s="33">
        <v>600000</v>
      </c>
      <c r="E198" s="33">
        <v>600000</v>
      </c>
      <c r="F198" s="33">
        <v>600000</v>
      </c>
      <c r="G198" s="1">
        <f>MAR!I198</f>
        <v>0</v>
      </c>
      <c r="H198" s="33">
        <v>0</v>
      </c>
      <c r="I198" s="33">
        <v>0</v>
      </c>
      <c r="J198" s="59">
        <f t="shared" si="61"/>
        <v>0</v>
      </c>
      <c r="K198" s="54">
        <f t="shared" si="62"/>
        <v>600000</v>
      </c>
      <c r="L198" s="55">
        <f t="shared" si="63"/>
        <v>0</v>
      </c>
      <c r="M198" s="16"/>
    </row>
    <row r="199" spans="1:13" s="7" customFormat="1" x14ac:dyDescent="0.25">
      <c r="A199" s="31"/>
      <c r="B199" s="32" t="s">
        <v>474</v>
      </c>
      <c r="C199" s="33">
        <f>SUM(C200:C205)</f>
        <v>2605000</v>
      </c>
      <c r="D199" s="33">
        <f>SUM(D200:D205)</f>
        <v>2605000</v>
      </c>
      <c r="E199" s="33">
        <f>SUM(E200:E205)</f>
        <v>2605000</v>
      </c>
      <c r="F199" s="33">
        <f>SUM(F200:F205)</f>
        <v>2605000</v>
      </c>
      <c r="G199" s="33">
        <f>MAR!I199</f>
        <v>0</v>
      </c>
      <c r="H199" s="33">
        <f t="shared" ref="H199:I199" si="93">SUM(H200:H205)</f>
        <v>0</v>
      </c>
      <c r="I199" s="33">
        <f t="shared" si="93"/>
        <v>0</v>
      </c>
      <c r="J199" s="59">
        <f t="shared" si="61"/>
        <v>0</v>
      </c>
      <c r="K199" s="33">
        <f t="shared" si="62"/>
        <v>2605000</v>
      </c>
      <c r="L199" s="55">
        <f t="shared" si="63"/>
        <v>0</v>
      </c>
      <c r="M199" s="16"/>
    </row>
    <row r="200" spans="1:13" s="7" customFormat="1" x14ac:dyDescent="0.25">
      <c r="A200" s="31"/>
      <c r="B200" s="32" t="s">
        <v>484</v>
      </c>
      <c r="C200" s="33">
        <v>250000</v>
      </c>
      <c r="D200" s="33">
        <v>250000</v>
      </c>
      <c r="E200" s="33">
        <v>250000</v>
      </c>
      <c r="F200" s="33">
        <v>250000</v>
      </c>
      <c r="G200" s="1">
        <f>MAR!I200</f>
        <v>0</v>
      </c>
      <c r="H200" s="33">
        <v>0</v>
      </c>
      <c r="I200" s="33">
        <v>0</v>
      </c>
      <c r="J200" s="59">
        <f t="shared" ref="J200:J263" si="94">SUM(G200:I200)</f>
        <v>0</v>
      </c>
      <c r="K200" s="54">
        <f t="shared" ref="K200:K263" si="95">F200-J200</f>
        <v>250000</v>
      </c>
      <c r="L200" s="55">
        <f t="shared" ref="L200:L263" si="96">J200/F200</f>
        <v>0</v>
      </c>
      <c r="M200" s="16"/>
    </row>
    <row r="201" spans="1:13" s="7" customFormat="1" x14ac:dyDescent="0.25">
      <c r="A201" s="31"/>
      <c r="B201" s="32" t="s">
        <v>336</v>
      </c>
      <c r="C201" s="33">
        <v>150000</v>
      </c>
      <c r="D201" s="33">
        <v>150000</v>
      </c>
      <c r="E201" s="33">
        <v>150000</v>
      </c>
      <c r="F201" s="33">
        <v>150000</v>
      </c>
      <c r="G201" s="1">
        <f>MAR!I201</f>
        <v>0</v>
      </c>
      <c r="H201" s="33">
        <v>0</v>
      </c>
      <c r="I201" s="33">
        <v>0</v>
      </c>
      <c r="J201" s="59">
        <f t="shared" si="94"/>
        <v>0</v>
      </c>
      <c r="K201" s="54">
        <f t="shared" si="95"/>
        <v>150000</v>
      </c>
      <c r="L201" s="55">
        <f t="shared" si="96"/>
        <v>0</v>
      </c>
      <c r="M201" s="16"/>
    </row>
    <row r="202" spans="1:13" x14ac:dyDescent="0.25">
      <c r="A202" s="31"/>
      <c r="B202" s="32" t="s">
        <v>496</v>
      </c>
      <c r="C202" s="33">
        <v>225000</v>
      </c>
      <c r="D202" s="33">
        <v>225000</v>
      </c>
      <c r="E202" s="33">
        <v>225000</v>
      </c>
      <c r="F202" s="33">
        <v>225000</v>
      </c>
      <c r="G202" s="1">
        <f>MAR!I202</f>
        <v>0</v>
      </c>
      <c r="H202" s="33">
        <v>0</v>
      </c>
      <c r="I202" s="33">
        <v>0</v>
      </c>
      <c r="J202" s="59">
        <f t="shared" si="94"/>
        <v>0</v>
      </c>
      <c r="K202" s="54">
        <f t="shared" si="95"/>
        <v>225000</v>
      </c>
      <c r="L202" s="55">
        <f t="shared" si="96"/>
        <v>0</v>
      </c>
    </row>
    <row r="203" spans="1:13" x14ac:dyDescent="0.25">
      <c r="A203" s="31"/>
      <c r="B203" s="32" t="s">
        <v>500</v>
      </c>
      <c r="C203" s="33">
        <v>450000</v>
      </c>
      <c r="D203" s="33">
        <v>450000</v>
      </c>
      <c r="E203" s="33">
        <v>450000</v>
      </c>
      <c r="F203" s="33">
        <v>450000</v>
      </c>
      <c r="G203" s="1">
        <f>MAR!I203</f>
        <v>0</v>
      </c>
      <c r="H203" s="33">
        <v>0</v>
      </c>
      <c r="I203" s="33">
        <v>0</v>
      </c>
      <c r="J203" s="59">
        <f t="shared" si="94"/>
        <v>0</v>
      </c>
      <c r="K203" s="54">
        <f t="shared" si="95"/>
        <v>450000</v>
      </c>
      <c r="L203" s="55">
        <f t="shared" si="96"/>
        <v>0</v>
      </c>
    </row>
    <row r="204" spans="1:13" x14ac:dyDescent="0.25">
      <c r="A204" s="31"/>
      <c r="B204" s="32" t="s">
        <v>504</v>
      </c>
      <c r="C204" s="33">
        <v>1500000</v>
      </c>
      <c r="D204" s="33">
        <v>1500000</v>
      </c>
      <c r="E204" s="33">
        <v>1500000</v>
      </c>
      <c r="F204" s="33">
        <v>1500000</v>
      </c>
      <c r="G204" s="1">
        <f>MAR!I204</f>
        <v>0</v>
      </c>
      <c r="H204" s="33">
        <v>0</v>
      </c>
      <c r="I204" s="33">
        <v>0</v>
      </c>
      <c r="J204" s="59">
        <f t="shared" si="94"/>
        <v>0</v>
      </c>
      <c r="K204" s="54">
        <f t="shared" si="95"/>
        <v>1500000</v>
      </c>
      <c r="L204" s="55">
        <f t="shared" si="96"/>
        <v>0</v>
      </c>
    </row>
    <row r="205" spans="1:13" x14ac:dyDescent="0.25">
      <c r="A205" s="31"/>
      <c r="B205" s="32" t="s">
        <v>509</v>
      </c>
      <c r="C205" s="33">
        <v>30000</v>
      </c>
      <c r="D205" s="33">
        <v>30000</v>
      </c>
      <c r="E205" s="33">
        <v>30000</v>
      </c>
      <c r="F205" s="33">
        <v>30000</v>
      </c>
      <c r="G205" s="1">
        <f>MAR!I205</f>
        <v>0</v>
      </c>
      <c r="H205" s="33">
        <v>0</v>
      </c>
      <c r="I205" s="33">
        <v>0</v>
      </c>
      <c r="J205" s="59">
        <f t="shared" si="94"/>
        <v>0</v>
      </c>
      <c r="K205" s="54">
        <f t="shared" si="95"/>
        <v>30000</v>
      </c>
      <c r="L205" s="55">
        <f t="shared" si="96"/>
        <v>0</v>
      </c>
    </row>
    <row r="206" spans="1:13" s="7" customFormat="1" x14ac:dyDescent="0.25">
      <c r="A206" s="31">
        <v>521213</v>
      </c>
      <c r="B206" s="32" t="s">
        <v>212</v>
      </c>
      <c r="C206" s="33">
        <f>SUM(C207:C211)</f>
        <v>1700000</v>
      </c>
      <c r="D206" s="33">
        <f>SUM(D207:D211)</f>
        <v>1700000</v>
      </c>
      <c r="E206" s="33">
        <f>SUM(E207:E211)</f>
        <v>1700000</v>
      </c>
      <c r="F206" s="33">
        <f>SUM(F207:F211)</f>
        <v>1700000</v>
      </c>
      <c r="G206" s="33">
        <f>MAR!I206</f>
        <v>0</v>
      </c>
      <c r="H206" s="33">
        <f t="shared" ref="H206:I206" si="97">SUM(H207:H211)</f>
        <v>0</v>
      </c>
      <c r="I206" s="33">
        <f t="shared" si="97"/>
        <v>0</v>
      </c>
      <c r="J206" s="59">
        <f t="shared" si="94"/>
        <v>0</v>
      </c>
      <c r="K206" s="33">
        <f t="shared" si="95"/>
        <v>1700000</v>
      </c>
      <c r="L206" s="55">
        <f t="shared" si="96"/>
        <v>0</v>
      </c>
      <c r="M206" s="16"/>
    </row>
    <row r="207" spans="1:13" x14ac:dyDescent="0.25">
      <c r="A207" s="31"/>
      <c r="B207" s="32" t="s">
        <v>332</v>
      </c>
      <c r="C207" s="33">
        <v>250000</v>
      </c>
      <c r="D207" s="33">
        <v>250000</v>
      </c>
      <c r="E207" s="33">
        <v>250000</v>
      </c>
      <c r="F207" s="33">
        <v>250000</v>
      </c>
      <c r="G207" s="1">
        <f>MAR!I207</f>
        <v>0</v>
      </c>
      <c r="H207" s="33">
        <v>0</v>
      </c>
      <c r="I207" s="33">
        <v>0</v>
      </c>
      <c r="J207" s="59">
        <f t="shared" si="94"/>
        <v>0</v>
      </c>
      <c r="K207" s="54">
        <f t="shared" si="95"/>
        <v>250000</v>
      </c>
      <c r="L207" s="55">
        <f t="shared" si="96"/>
        <v>0</v>
      </c>
    </row>
    <row r="208" spans="1:13" x14ac:dyDescent="0.25">
      <c r="A208" s="31"/>
      <c r="B208" s="32" t="s">
        <v>393</v>
      </c>
      <c r="C208" s="33">
        <v>200000</v>
      </c>
      <c r="D208" s="33">
        <v>200000</v>
      </c>
      <c r="E208" s="33">
        <v>200000</v>
      </c>
      <c r="F208" s="33">
        <v>200000</v>
      </c>
      <c r="G208" s="1">
        <f>MAR!I208</f>
        <v>0</v>
      </c>
      <c r="H208" s="33">
        <v>0</v>
      </c>
      <c r="I208" s="33">
        <v>0</v>
      </c>
      <c r="J208" s="59">
        <f t="shared" si="94"/>
        <v>0</v>
      </c>
      <c r="K208" s="54">
        <f t="shared" si="95"/>
        <v>200000</v>
      </c>
      <c r="L208" s="55">
        <f t="shared" si="96"/>
        <v>0</v>
      </c>
    </row>
    <row r="209" spans="1:13" x14ac:dyDescent="0.25">
      <c r="A209" s="31"/>
      <c r="B209" s="32" t="s">
        <v>434</v>
      </c>
      <c r="C209" s="33">
        <v>150000</v>
      </c>
      <c r="D209" s="33">
        <v>150000</v>
      </c>
      <c r="E209" s="33">
        <v>150000</v>
      </c>
      <c r="F209" s="33">
        <v>150000</v>
      </c>
      <c r="G209" s="1">
        <f>MAR!I209</f>
        <v>0</v>
      </c>
      <c r="H209" s="33">
        <v>0</v>
      </c>
      <c r="I209" s="33">
        <v>0</v>
      </c>
      <c r="J209" s="59">
        <f t="shared" si="94"/>
        <v>0</v>
      </c>
      <c r="K209" s="54">
        <f t="shared" si="95"/>
        <v>150000</v>
      </c>
      <c r="L209" s="55">
        <f t="shared" si="96"/>
        <v>0</v>
      </c>
    </row>
    <row r="210" spans="1:13" x14ac:dyDescent="0.25">
      <c r="A210" s="31"/>
      <c r="B210" s="32" t="s">
        <v>459</v>
      </c>
      <c r="C210" s="33">
        <v>100000</v>
      </c>
      <c r="D210" s="33">
        <v>100000</v>
      </c>
      <c r="E210" s="33">
        <v>100000</v>
      </c>
      <c r="F210" s="33">
        <v>100000</v>
      </c>
      <c r="G210" s="1">
        <f>MAR!I210</f>
        <v>0</v>
      </c>
      <c r="H210" s="33">
        <v>0</v>
      </c>
      <c r="I210" s="33">
        <v>0</v>
      </c>
      <c r="J210" s="59">
        <f t="shared" si="94"/>
        <v>0</v>
      </c>
      <c r="K210" s="54">
        <f t="shared" si="95"/>
        <v>100000</v>
      </c>
      <c r="L210" s="55">
        <f t="shared" si="96"/>
        <v>0</v>
      </c>
    </row>
    <row r="211" spans="1:13" s="7" customFormat="1" x14ac:dyDescent="0.25">
      <c r="A211" s="31"/>
      <c r="B211" s="32" t="s">
        <v>475</v>
      </c>
      <c r="C211" s="33">
        <v>1000000</v>
      </c>
      <c r="D211" s="33">
        <v>1000000</v>
      </c>
      <c r="E211" s="33">
        <v>1000000</v>
      </c>
      <c r="F211" s="33">
        <v>1000000</v>
      </c>
      <c r="G211" s="1">
        <f>MAR!I211</f>
        <v>0</v>
      </c>
      <c r="H211" s="33">
        <v>0</v>
      </c>
      <c r="I211" s="33">
        <v>0</v>
      </c>
      <c r="J211" s="59">
        <f t="shared" si="94"/>
        <v>0</v>
      </c>
      <c r="K211" s="54">
        <f t="shared" si="95"/>
        <v>1000000</v>
      </c>
      <c r="L211" s="55">
        <f t="shared" si="96"/>
        <v>0</v>
      </c>
      <c r="M211" s="16"/>
    </row>
    <row r="212" spans="1:13" s="26" customFormat="1" x14ac:dyDescent="0.25">
      <c r="A212" s="31">
        <v>521219</v>
      </c>
      <c r="B212" s="32" t="s">
        <v>213</v>
      </c>
      <c r="C212" s="33">
        <f>C213</f>
        <v>4500000</v>
      </c>
      <c r="D212" s="33">
        <f>D213</f>
        <v>4500000</v>
      </c>
      <c r="E212" s="33">
        <f>E213</f>
        <v>4500000</v>
      </c>
      <c r="F212" s="33">
        <f>F213</f>
        <v>4500000</v>
      </c>
      <c r="G212" s="33">
        <f>MAR!I212</f>
        <v>0</v>
      </c>
      <c r="H212" s="33">
        <f t="shared" ref="H212:I212" si="98">H213</f>
        <v>0</v>
      </c>
      <c r="I212" s="33">
        <f t="shared" si="98"/>
        <v>0</v>
      </c>
      <c r="J212" s="59">
        <f t="shared" si="94"/>
        <v>0</v>
      </c>
      <c r="K212" s="33">
        <f t="shared" si="95"/>
        <v>4500000</v>
      </c>
      <c r="L212" s="55">
        <f t="shared" si="96"/>
        <v>0</v>
      </c>
      <c r="M212" s="25"/>
    </row>
    <row r="213" spans="1:13" x14ac:dyDescent="0.25">
      <c r="A213" s="31"/>
      <c r="B213" s="32" t="s">
        <v>333</v>
      </c>
      <c r="C213" s="33">
        <f>SUM(C214:C216)</f>
        <v>4500000</v>
      </c>
      <c r="D213" s="33">
        <f>SUM(D214:D216)</f>
        <v>4500000</v>
      </c>
      <c r="E213" s="33">
        <f>SUM(E214:E216)</f>
        <v>4500000</v>
      </c>
      <c r="F213" s="33">
        <f>SUM(F214:F216)</f>
        <v>4500000</v>
      </c>
      <c r="G213" s="33">
        <f>MAR!I213</f>
        <v>0</v>
      </c>
      <c r="H213" s="33">
        <f t="shared" ref="H213:I213" si="99">SUM(H214:H216)</f>
        <v>0</v>
      </c>
      <c r="I213" s="33">
        <f t="shared" si="99"/>
        <v>0</v>
      </c>
      <c r="J213" s="59">
        <f t="shared" si="94"/>
        <v>0</v>
      </c>
      <c r="K213" s="33">
        <f t="shared" si="95"/>
        <v>4500000</v>
      </c>
      <c r="L213" s="55">
        <f t="shared" si="96"/>
        <v>0</v>
      </c>
    </row>
    <row r="214" spans="1:13" s="7" customFormat="1" x14ac:dyDescent="0.25">
      <c r="A214" s="31"/>
      <c r="B214" s="32" t="s">
        <v>394</v>
      </c>
      <c r="C214" s="33">
        <v>2000000</v>
      </c>
      <c r="D214" s="33">
        <v>2000000</v>
      </c>
      <c r="E214" s="33">
        <v>2000000</v>
      </c>
      <c r="F214" s="33">
        <v>2000000</v>
      </c>
      <c r="G214" s="1">
        <f>MAR!I214</f>
        <v>0</v>
      </c>
      <c r="H214" s="33">
        <v>0</v>
      </c>
      <c r="I214" s="33">
        <v>0</v>
      </c>
      <c r="J214" s="59">
        <f t="shared" si="94"/>
        <v>0</v>
      </c>
      <c r="K214" s="54">
        <f t="shared" si="95"/>
        <v>2000000</v>
      </c>
      <c r="L214" s="55">
        <f t="shared" si="96"/>
        <v>0</v>
      </c>
      <c r="M214" s="16"/>
    </row>
    <row r="215" spans="1:13" s="7" customFormat="1" x14ac:dyDescent="0.25">
      <c r="A215" s="31"/>
      <c r="B215" s="32" t="s">
        <v>394</v>
      </c>
      <c r="C215" s="33">
        <v>1500000</v>
      </c>
      <c r="D215" s="33">
        <v>1500000</v>
      </c>
      <c r="E215" s="33">
        <v>1500000</v>
      </c>
      <c r="F215" s="33">
        <v>1500000</v>
      </c>
      <c r="G215" s="1">
        <f>MAR!I215</f>
        <v>0</v>
      </c>
      <c r="H215" s="33">
        <v>0</v>
      </c>
      <c r="I215" s="33">
        <v>0</v>
      </c>
      <c r="J215" s="59">
        <f t="shared" si="94"/>
        <v>0</v>
      </c>
      <c r="K215" s="54">
        <f t="shared" si="95"/>
        <v>1500000</v>
      </c>
      <c r="L215" s="55">
        <f t="shared" si="96"/>
        <v>0</v>
      </c>
      <c r="M215" s="16"/>
    </row>
    <row r="216" spans="1:13" s="7" customFormat="1" x14ac:dyDescent="0.25">
      <c r="A216" s="31"/>
      <c r="B216" s="32" t="s">
        <v>394</v>
      </c>
      <c r="C216" s="33">
        <v>1000000</v>
      </c>
      <c r="D216" s="33">
        <v>1000000</v>
      </c>
      <c r="E216" s="33">
        <v>1000000</v>
      </c>
      <c r="F216" s="33">
        <v>1000000</v>
      </c>
      <c r="G216" s="1">
        <f>MAR!I216</f>
        <v>0</v>
      </c>
      <c r="H216" s="33">
        <v>0</v>
      </c>
      <c r="I216" s="33">
        <v>0</v>
      </c>
      <c r="J216" s="59">
        <f t="shared" si="94"/>
        <v>0</v>
      </c>
      <c r="K216" s="54">
        <f t="shared" si="95"/>
        <v>1000000</v>
      </c>
      <c r="L216" s="55">
        <f t="shared" si="96"/>
        <v>0</v>
      </c>
      <c r="M216" s="16"/>
    </row>
    <row r="217" spans="1:13" x14ac:dyDescent="0.25">
      <c r="A217" s="31">
        <v>522191</v>
      </c>
      <c r="B217" s="32" t="s">
        <v>219</v>
      </c>
      <c r="C217" s="33">
        <f>C218</f>
        <v>4050000</v>
      </c>
      <c r="D217" s="33">
        <f>D218</f>
        <v>4050000</v>
      </c>
      <c r="E217" s="33">
        <f>E218</f>
        <v>4050000</v>
      </c>
      <c r="F217" s="33">
        <f>F218</f>
        <v>4050000</v>
      </c>
      <c r="G217" s="33">
        <f>MAR!I217</f>
        <v>0</v>
      </c>
      <c r="H217" s="33">
        <f t="shared" ref="H217:I217" si="100">H218</f>
        <v>0</v>
      </c>
      <c r="I217" s="33">
        <f t="shared" si="100"/>
        <v>0</v>
      </c>
      <c r="J217" s="59">
        <f t="shared" si="94"/>
        <v>0</v>
      </c>
      <c r="K217" s="33">
        <f t="shared" si="95"/>
        <v>4050000</v>
      </c>
      <c r="L217" s="55">
        <f t="shared" si="96"/>
        <v>0</v>
      </c>
    </row>
    <row r="218" spans="1:13" s="7" customFormat="1" x14ac:dyDescent="0.25">
      <c r="A218" s="31"/>
      <c r="B218" s="32" t="s">
        <v>435</v>
      </c>
      <c r="C218" s="33">
        <v>4050000</v>
      </c>
      <c r="D218" s="33">
        <v>4050000</v>
      </c>
      <c r="E218" s="33">
        <v>4050000</v>
      </c>
      <c r="F218" s="33">
        <v>4050000</v>
      </c>
      <c r="G218" s="1">
        <f>MAR!I218</f>
        <v>0</v>
      </c>
      <c r="H218" s="33">
        <v>0</v>
      </c>
      <c r="I218" s="33">
        <v>0</v>
      </c>
      <c r="J218" s="59">
        <f t="shared" si="94"/>
        <v>0</v>
      </c>
      <c r="K218" s="54">
        <f t="shared" si="95"/>
        <v>4050000</v>
      </c>
      <c r="L218" s="55">
        <f t="shared" si="96"/>
        <v>0</v>
      </c>
      <c r="M218" s="16"/>
    </row>
    <row r="219" spans="1:13" x14ac:dyDescent="0.25">
      <c r="A219" s="31" t="s">
        <v>239</v>
      </c>
      <c r="B219" s="32" t="s">
        <v>122</v>
      </c>
      <c r="C219" s="33">
        <f>C220+C224+C231</f>
        <v>15875000</v>
      </c>
      <c r="D219" s="33">
        <f>D220+D224+D231</f>
        <v>15875000</v>
      </c>
      <c r="E219" s="33">
        <f>E220+E224+E231</f>
        <v>15875000</v>
      </c>
      <c r="F219" s="33">
        <f>F220+F224+F231</f>
        <v>15875000</v>
      </c>
      <c r="G219" s="33">
        <f>MAR!I219</f>
        <v>2875000</v>
      </c>
      <c r="H219" s="33">
        <f t="shared" ref="H219:I219" si="101">H220+H224+H231</f>
        <v>1075000</v>
      </c>
      <c r="I219" s="33">
        <f t="shared" si="101"/>
        <v>0</v>
      </c>
      <c r="J219" s="59">
        <f t="shared" si="94"/>
        <v>3950000</v>
      </c>
      <c r="K219" s="33">
        <f t="shared" si="95"/>
        <v>11925000</v>
      </c>
      <c r="L219" s="55">
        <f t="shared" si="96"/>
        <v>0.24881889763779527</v>
      </c>
    </row>
    <row r="220" spans="1:13" x14ac:dyDescent="0.25">
      <c r="A220" s="31" t="s">
        <v>0</v>
      </c>
      <c r="B220" s="32" t="s">
        <v>240</v>
      </c>
      <c r="C220" s="33">
        <f>C221</f>
        <v>2975000</v>
      </c>
      <c r="D220" s="33">
        <f>D221</f>
        <v>2975000</v>
      </c>
      <c r="E220" s="33">
        <f>E221</f>
        <v>2975000</v>
      </c>
      <c r="F220" s="33">
        <f>F221</f>
        <v>2975000</v>
      </c>
      <c r="G220" s="33">
        <f>MAR!I220</f>
        <v>725000</v>
      </c>
      <c r="H220" s="33">
        <f t="shared" ref="H220:I220" si="102">H221</f>
        <v>225000</v>
      </c>
      <c r="I220" s="33">
        <f t="shared" si="102"/>
        <v>0</v>
      </c>
      <c r="J220" s="59">
        <f t="shared" si="94"/>
        <v>950000</v>
      </c>
      <c r="K220" s="33">
        <f t="shared" si="95"/>
        <v>2025000</v>
      </c>
      <c r="L220" s="55">
        <f t="shared" si="96"/>
        <v>0.31932773109243695</v>
      </c>
    </row>
    <row r="221" spans="1:13" x14ac:dyDescent="0.25">
      <c r="A221" s="31">
        <v>521211</v>
      </c>
      <c r="B221" s="32" t="s">
        <v>1</v>
      </c>
      <c r="C221" s="33">
        <f>SUM(C222:C223)</f>
        <v>2975000</v>
      </c>
      <c r="D221" s="33">
        <f>SUM(D222:D223)</f>
        <v>2975000</v>
      </c>
      <c r="E221" s="33">
        <f>SUM(E222:E223)</f>
        <v>2975000</v>
      </c>
      <c r="F221" s="33">
        <f>SUM(F222:F223)</f>
        <v>2975000</v>
      </c>
      <c r="G221" s="33">
        <f>MAR!I221</f>
        <v>725000</v>
      </c>
      <c r="H221" s="33">
        <f t="shared" ref="H221:I221" si="103">SUM(H222:H223)</f>
        <v>225000</v>
      </c>
      <c r="I221" s="33">
        <f t="shared" si="103"/>
        <v>0</v>
      </c>
      <c r="J221" s="59">
        <f t="shared" si="94"/>
        <v>950000</v>
      </c>
      <c r="K221" s="33">
        <f t="shared" si="95"/>
        <v>2025000</v>
      </c>
      <c r="L221" s="55">
        <f t="shared" si="96"/>
        <v>0.31932773109243695</v>
      </c>
    </row>
    <row r="222" spans="1:13" s="7" customFormat="1" x14ac:dyDescent="0.25">
      <c r="A222" s="31"/>
      <c r="B222" s="32" t="s">
        <v>334</v>
      </c>
      <c r="C222" s="33">
        <v>2700000</v>
      </c>
      <c r="D222" s="33">
        <v>2700000</v>
      </c>
      <c r="E222" s="33">
        <v>2700000</v>
      </c>
      <c r="F222" s="33">
        <v>2700000</v>
      </c>
      <c r="G222" s="1">
        <f>MAR!I222</f>
        <v>450000</v>
      </c>
      <c r="H222" s="33">
        <v>225000</v>
      </c>
      <c r="I222" s="33">
        <v>0</v>
      </c>
      <c r="J222" s="59">
        <f t="shared" si="94"/>
        <v>675000</v>
      </c>
      <c r="K222" s="54">
        <f t="shared" si="95"/>
        <v>2025000</v>
      </c>
      <c r="L222" s="55">
        <f t="shared" si="96"/>
        <v>0.25</v>
      </c>
      <c r="M222" s="16"/>
    </row>
    <row r="223" spans="1:13" s="112" customFormat="1" x14ac:dyDescent="0.25">
      <c r="A223" s="102"/>
      <c r="B223" s="103" t="s">
        <v>281</v>
      </c>
      <c r="C223" s="104">
        <v>275000</v>
      </c>
      <c r="D223" s="104">
        <v>275000</v>
      </c>
      <c r="E223" s="104">
        <v>275000</v>
      </c>
      <c r="F223" s="104">
        <v>275000</v>
      </c>
      <c r="G223" s="105">
        <f>MAR!I223</f>
        <v>275000</v>
      </c>
      <c r="H223" s="104"/>
      <c r="I223" s="104">
        <v>0</v>
      </c>
      <c r="J223" s="106">
        <f t="shared" si="94"/>
        <v>275000</v>
      </c>
      <c r="K223" s="107">
        <f t="shared" si="95"/>
        <v>0</v>
      </c>
      <c r="L223" s="108">
        <f t="shared" si="96"/>
        <v>1</v>
      </c>
      <c r="M223" s="111"/>
    </row>
    <row r="224" spans="1:13" x14ac:dyDescent="0.25">
      <c r="A224" s="31" t="s">
        <v>11</v>
      </c>
      <c r="B224" s="32" t="s">
        <v>241</v>
      </c>
      <c r="C224" s="33">
        <f>C225+C228</f>
        <v>12300000</v>
      </c>
      <c r="D224" s="33">
        <f>D225+D228</f>
        <v>12300000</v>
      </c>
      <c r="E224" s="33">
        <f>E225+E228</f>
        <v>12300000</v>
      </c>
      <c r="F224" s="33">
        <f>F225+F228</f>
        <v>12300000</v>
      </c>
      <c r="G224" s="33">
        <f>MAR!I224</f>
        <v>2050000</v>
      </c>
      <c r="H224" s="33">
        <f t="shared" ref="H224:I224" si="104">H225+H228</f>
        <v>800000</v>
      </c>
      <c r="I224" s="33">
        <f t="shared" si="104"/>
        <v>0</v>
      </c>
      <c r="J224" s="59">
        <f t="shared" si="94"/>
        <v>2850000</v>
      </c>
      <c r="K224" s="33">
        <f t="shared" si="95"/>
        <v>9450000</v>
      </c>
      <c r="L224" s="55">
        <f t="shared" si="96"/>
        <v>0.23170731707317074</v>
      </c>
    </row>
    <row r="225" spans="1:13" x14ac:dyDescent="0.25">
      <c r="A225" s="31">
        <v>521211</v>
      </c>
      <c r="B225" s="32" t="s">
        <v>1</v>
      </c>
      <c r="C225" s="33">
        <f>SUM(C226:C227)</f>
        <v>6000000</v>
      </c>
      <c r="D225" s="33">
        <f>SUM(D226:D227)</f>
        <v>6000000</v>
      </c>
      <c r="E225" s="33">
        <f>SUM(E226:E227)</f>
        <v>6000000</v>
      </c>
      <c r="F225" s="33">
        <f>SUM(F226:F227)</f>
        <v>6000000</v>
      </c>
      <c r="G225" s="33">
        <f>MAR!I225</f>
        <v>1000000</v>
      </c>
      <c r="H225" s="33">
        <f t="shared" ref="H225:I225" si="105">SUM(H226:H227)</f>
        <v>500000</v>
      </c>
      <c r="I225" s="33">
        <f t="shared" si="105"/>
        <v>0</v>
      </c>
      <c r="J225" s="59">
        <f t="shared" si="94"/>
        <v>1500000</v>
      </c>
      <c r="K225" s="33">
        <f t="shared" si="95"/>
        <v>4500000</v>
      </c>
      <c r="L225" s="55">
        <f t="shared" si="96"/>
        <v>0.25</v>
      </c>
    </row>
    <row r="226" spans="1:13" x14ac:dyDescent="0.25">
      <c r="A226" s="31"/>
      <c r="B226" s="32" t="s">
        <v>335</v>
      </c>
      <c r="C226" s="33">
        <v>3600000</v>
      </c>
      <c r="D226" s="33">
        <v>3600000</v>
      </c>
      <c r="E226" s="33">
        <v>3600000</v>
      </c>
      <c r="F226" s="33">
        <v>3600000</v>
      </c>
      <c r="G226" s="1">
        <f>MAR!I226</f>
        <v>600000</v>
      </c>
      <c r="H226" s="33">
        <v>300000</v>
      </c>
      <c r="I226" s="33">
        <v>0</v>
      </c>
      <c r="J226" s="59">
        <f t="shared" si="94"/>
        <v>900000</v>
      </c>
      <c r="K226" s="54">
        <f t="shared" si="95"/>
        <v>2700000</v>
      </c>
      <c r="L226" s="55">
        <f t="shared" si="96"/>
        <v>0.25</v>
      </c>
    </row>
    <row r="227" spans="1:13" x14ac:dyDescent="0.25">
      <c r="A227" s="31"/>
      <c r="B227" s="32" t="s">
        <v>395</v>
      </c>
      <c r="C227" s="33">
        <v>2400000</v>
      </c>
      <c r="D227" s="33">
        <v>2400000</v>
      </c>
      <c r="E227" s="33">
        <v>2400000</v>
      </c>
      <c r="F227" s="33">
        <v>2400000</v>
      </c>
      <c r="G227" s="1">
        <f>MAR!I227</f>
        <v>400000</v>
      </c>
      <c r="H227" s="33">
        <v>200000</v>
      </c>
      <c r="I227" s="33">
        <v>0</v>
      </c>
      <c r="J227" s="59">
        <f t="shared" si="94"/>
        <v>600000</v>
      </c>
      <c r="K227" s="54">
        <f t="shared" si="95"/>
        <v>1800000</v>
      </c>
      <c r="L227" s="55">
        <f t="shared" si="96"/>
        <v>0.25</v>
      </c>
    </row>
    <row r="228" spans="1:13" x14ac:dyDescent="0.25">
      <c r="A228" s="31">
        <v>522151</v>
      </c>
      <c r="B228" s="32" t="s">
        <v>34</v>
      </c>
      <c r="C228" s="33">
        <f>SUM(C229:C230)</f>
        <v>6300000</v>
      </c>
      <c r="D228" s="33">
        <f>SUM(D229:D230)</f>
        <v>6300000</v>
      </c>
      <c r="E228" s="33">
        <f>SUM(E229:E230)</f>
        <v>6300000</v>
      </c>
      <c r="F228" s="33">
        <f>SUM(F229:F230)</f>
        <v>6300000</v>
      </c>
      <c r="G228" s="33">
        <f>MAR!I228</f>
        <v>1050000</v>
      </c>
      <c r="H228" s="33">
        <f t="shared" ref="H228:I228" si="106">SUM(H229:H230)</f>
        <v>300000</v>
      </c>
      <c r="I228" s="33">
        <f t="shared" si="106"/>
        <v>0</v>
      </c>
      <c r="J228" s="59">
        <f t="shared" si="94"/>
        <v>1350000</v>
      </c>
      <c r="K228" s="33">
        <f t="shared" si="95"/>
        <v>4950000</v>
      </c>
      <c r="L228" s="55">
        <f t="shared" si="96"/>
        <v>0.21428571428571427</v>
      </c>
    </row>
    <row r="229" spans="1:13" s="7" customFormat="1" x14ac:dyDescent="0.25">
      <c r="A229" s="31"/>
      <c r="B229" s="32" t="s">
        <v>485</v>
      </c>
      <c r="C229" s="33">
        <v>4500000</v>
      </c>
      <c r="D229" s="33">
        <v>4500000</v>
      </c>
      <c r="E229" s="33">
        <v>4500000</v>
      </c>
      <c r="F229" s="33">
        <v>4500000</v>
      </c>
      <c r="G229" s="1">
        <f>MAR!I229</f>
        <v>750000</v>
      </c>
      <c r="H229" s="33"/>
      <c r="I229" s="33">
        <v>0</v>
      </c>
      <c r="J229" s="59">
        <f t="shared" si="94"/>
        <v>750000</v>
      </c>
      <c r="K229" s="54">
        <f t="shared" si="95"/>
        <v>3750000</v>
      </c>
      <c r="L229" s="55">
        <f t="shared" si="96"/>
        <v>0.16666666666666666</v>
      </c>
      <c r="M229" s="16"/>
    </row>
    <row r="230" spans="1:13" s="26" customFormat="1" x14ac:dyDescent="0.25">
      <c r="A230" s="31"/>
      <c r="B230" s="32" t="s">
        <v>486</v>
      </c>
      <c r="C230" s="33">
        <v>1800000</v>
      </c>
      <c r="D230" s="33">
        <v>1800000</v>
      </c>
      <c r="E230" s="33">
        <v>1800000</v>
      </c>
      <c r="F230" s="33">
        <v>1800000</v>
      </c>
      <c r="G230" s="1">
        <f>MAR!I230</f>
        <v>300000</v>
      </c>
      <c r="H230" s="33">
        <v>300000</v>
      </c>
      <c r="I230" s="33">
        <v>0</v>
      </c>
      <c r="J230" s="59">
        <f t="shared" si="94"/>
        <v>600000</v>
      </c>
      <c r="K230" s="54">
        <f t="shared" si="95"/>
        <v>1200000</v>
      </c>
      <c r="L230" s="55">
        <f t="shared" si="96"/>
        <v>0.33333333333333331</v>
      </c>
      <c r="M230" s="25"/>
    </row>
    <row r="231" spans="1:13" x14ac:dyDescent="0.25">
      <c r="A231" s="31" t="s">
        <v>10</v>
      </c>
      <c r="B231" s="32" t="s">
        <v>242</v>
      </c>
      <c r="C231" s="33">
        <f t="shared" ref="C231:I232" si="107">C232</f>
        <v>600000</v>
      </c>
      <c r="D231" s="33">
        <f t="shared" si="107"/>
        <v>600000</v>
      </c>
      <c r="E231" s="33">
        <f t="shared" si="107"/>
        <v>600000</v>
      </c>
      <c r="F231" s="33">
        <f t="shared" si="107"/>
        <v>600000</v>
      </c>
      <c r="G231" s="33">
        <f>MAR!I231</f>
        <v>100000</v>
      </c>
      <c r="H231" s="33">
        <f t="shared" si="107"/>
        <v>50000</v>
      </c>
      <c r="I231" s="33">
        <f t="shared" si="107"/>
        <v>0</v>
      </c>
      <c r="J231" s="59">
        <f t="shared" si="94"/>
        <v>150000</v>
      </c>
      <c r="K231" s="33">
        <f t="shared" si="95"/>
        <v>450000</v>
      </c>
      <c r="L231" s="55">
        <f t="shared" si="96"/>
        <v>0.25</v>
      </c>
    </row>
    <row r="232" spans="1:13" x14ac:dyDescent="0.25">
      <c r="A232" s="31">
        <v>521211</v>
      </c>
      <c r="B232" s="32" t="s">
        <v>1</v>
      </c>
      <c r="C232" s="33">
        <f t="shared" si="107"/>
        <v>600000</v>
      </c>
      <c r="D232" s="33">
        <f t="shared" si="107"/>
        <v>600000</v>
      </c>
      <c r="E232" s="33">
        <f t="shared" si="107"/>
        <v>600000</v>
      </c>
      <c r="F232" s="33">
        <f t="shared" si="107"/>
        <v>600000</v>
      </c>
      <c r="G232" s="33">
        <f>MAR!I232</f>
        <v>100000</v>
      </c>
      <c r="H232" s="33">
        <f t="shared" si="107"/>
        <v>50000</v>
      </c>
      <c r="I232" s="33">
        <f t="shared" si="107"/>
        <v>0</v>
      </c>
      <c r="J232" s="59">
        <f t="shared" si="94"/>
        <v>150000</v>
      </c>
      <c r="K232" s="33">
        <f t="shared" si="95"/>
        <v>450000</v>
      </c>
      <c r="L232" s="55">
        <f t="shared" si="96"/>
        <v>0.25</v>
      </c>
    </row>
    <row r="233" spans="1:13" s="7" customFormat="1" x14ac:dyDescent="0.25">
      <c r="A233" s="31"/>
      <c r="B233" s="32" t="s">
        <v>336</v>
      </c>
      <c r="C233" s="33">
        <v>600000</v>
      </c>
      <c r="D233" s="33">
        <v>600000</v>
      </c>
      <c r="E233" s="33">
        <v>600000</v>
      </c>
      <c r="F233" s="33">
        <v>600000</v>
      </c>
      <c r="G233" s="1">
        <f>MAR!I233</f>
        <v>100000</v>
      </c>
      <c r="H233" s="33">
        <v>50000</v>
      </c>
      <c r="I233" s="33">
        <v>0</v>
      </c>
      <c r="J233" s="59">
        <f t="shared" si="94"/>
        <v>150000</v>
      </c>
      <c r="K233" s="54">
        <f t="shared" si="95"/>
        <v>450000</v>
      </c>
      <c r="L233" s="55">
        <f t="shared" si="96"/>
        <v>0.25</v>
      </c>
      <c r="M233" s="16"/>
    </row>
    <row r="234" spans="1:13" s="7" customFormat="1" x14ac:dyDescent="0.25">
      <c r="A234" s="31" t="s">
        <v>192</v>
      </c>
      <c r="B234" s="32" t="s">
        <v>243</v>
      </c>
      <c r="C234" s="33">
        <f>C235+C253+C276+C290+C304+C320+C336+C356+C370+C383+C398+C425+C439+C457+C473+C487+C501+C514+C539</f>
        <v>224328000</v>
      </c>
      <c r="D234" s="33">
        <f>D235+D253+D276+D290+D304+D320+D336+D356+D370+D383+D398+D425+D439+D457+D473+D487+D501+D514+D539</f>
        <v>224328000</v>
      </c>
      <c r="E234" s="33">
        <f>E235+E253+E276+E290+E304+E320+E336+E356+E370+E383+E398+E425+E439+E457+E473+E487+E501+E514+E539</f>
        <v>224328000</v>
      </c>
      <c r="F234" s="33">
        <f>F235+F253+F276+F290+F304+F320+F336+F356+F370+F383+F398+F425+F439+F457+F473+F487+F501+F514+F539</f>
        <v>224328000</v>
      </c>
      <c r="G234" s="33">
        <f>MAR!I234</f>
        <v>28475000</v>
      </c>
      <c r="H234" s="33">
        <f t="shared" ref="H234:I234" si="108">H235+H253+H276+H290+H304+H320+H336+H356+H370+H383+H398+H425+H439+H457+H473+H487+H501+H514+H539</f>
        <v>18708000</v>
      </c>
      <c r="I234" s="33">
        <f t="shared" si="108"/>
        <v>0</v>
      </c>
      <c r="J234" s="59">
        <f t="shared" si="94"/>
        <v>47183000</v>
      </c>
      <c r="K234" s="33">
        <f t="shared" si="95"/>
        <v>177145000</v>
      </c>
      <c r="L234" s="55">
        <f t="shared" si="96"/>
        <v>0.21033040904389999</v>
      </c>
      <c r="M234" s="16"/>
    </row>
    <row r="235" spans="1:13" x14ac:dyDescent="0.25">
      <c r="A235" s="31" t="s">
        <v>191</v>
      </c>
      <c r="B235" s="32" t="s">
        <v>29</v>
      </c>
      <c r="C235" s="33">
        <f>C236+C243+C249</f>
        <v>21924000</v>
      </c>
      <c r="D235" s="33">
        <f>D236+D243+D249</f>
        <v>21924000</v>
      </c>
      <c r="E235" s="33">
        <f>E236+E243+E249</f>
        <v>21924000</v>
      </c>
      <c r="F235" s="33">
        <f>F236+F243+F249</f>
        <v>21924000</v>
      </c>
      <c r="G235" s="33">
        <f>MAR!I235</f>
        <v>6090000</v>
      </c>
      <c r="H235" s="33">
        <f t="shared" ref="H235:I235" si="109">H236+H243+H249</f>
        <v>3654000</v>
      </c>
      <c r="I235" s="33">
        <f t="shared" si="109"/>
        <v>0</v>
      </c>
      <c r="J235" s="59">
        <f t="shared" si="94"/>
        <v>9744000</v>
      </c>
      <c r="K235" s="33">
        <f t="shared" si="95"/>
        <v>12180000</v>
      </c>
      <c r="L235" s="55">
        <f t="shared" si="96"/>
        <v>0.44444444444444442</v>
      </c>
    </row>
    <row r="236" spans="1:13" x14ac:dyDescent="0.25">
      <c r="A236" s="31" t="s">
        <v>216</v>
      </c>
      <c r="B236" s="32" t="s">
        <v>30</v>
      </c>
      <c r="C236" s="33">
        <f>C237+C240</f>
        <v>2844000</v>
      </c>
      <c r="D236" s="33">
        <f>D237+D240</f>
        <v>2844000</v>
      </c>
      <c r="E236" s="33">
        <f>E237+E240</f>
        <v>2844000</v>
      </c>
      <c r="F236" s="33">
        <f>F237+F240</f>
        <v>2844000</v>
      </c>
      <c r="G236" s="33">
        <f>MAR!I236</f>
        <v>790000</v>
      </c>
      <c r="H236" s="33">
        <f t="shared" ref="H236:I236" si="110">H237+H240</f>
        <v>474000</v>
      </c>
      <c r="I236" s="33">
        <f t="shared" si="110"/>
        <v>0</v>
      </c>
      <c r="J236" s="59">
        <f t="shared" si="94"/>
        <v>1264000</v>
      </c>
      <c r="K236" s="33">
        <f t="shared" si="95"/>
        <v>1580000</v>
      </c>
      <c r="L236" s="55">
        <f t="shared" si="96"/>
        <v>0.44444444444444442</v>
      </c>
    </row>
    <row r="237" spans="1:13" s="7" customFormat="1" x14ac:dyDescent="0.25">
      <c r="A237" s="31" t="s">
        <v>0</v>
      </c>
      <c r="B237" s="32" t="s">
        <v>31</v>
      </c>
      <c r="C237" s="33">
        <f t="shared" ref="C237:I238" si="111">C238</f>
        <v>1620000</v>
      </c>
      <c r="D237" s="33">
        <f t="shared" si="111"/>
        <v>1620000</v>
      </c>
      <c r="E237" s="33">
        <f t="shared" si="111"/>
        <v>1620000</v>
      </c>
      <c r="F237" s="33">
        <f t="shared" si="111"/>
        <v>1620000</v>
      </c>
      <c r="G237" s="33">
        <f>MAR!I237</f>
        <v>450000</v>
      </c>
      <c r="H237" s="33">
        <f t="shared" si="111"/>
        <v>270000</v>
      </c>
      <c r="I237" s="33">
        <f t="shared" si="111"/>
        <v>0</v>
      </c>
      <c r="J237" s="59">
        <f t="shared" si="94"/>
        <v>720000</v>
      </c>
      <c r="K237" s="33">
        <f t="shared" si="95"/>
        <v>900000</v>
      </c>
      <c r="L237" s="55">
        <f t="shared" si="96"/>
        <v>0.44444444444444442</v>
      </c>
      <c r="M237" s="16"/>
    </row>
    <row r="238" spans="1:13" s="26" customFormat="1" x14ac:dyDescent="0.25">
      <c r="A238" s="31">
        <v>521211</v>
      </c>
      <c r="B238" s="32" t="s">
        <v>1</v>
      </c>
      <c r="C238" s="33">
        <f t="shared" si="111"/>
        <v>1620000</v>
      </c>
      <c r="D238" s="33">
        <f t="shared" si="111"/>
        <v>1620000</v>
      </c>
      <c r="E238" s="33">
        <f t="shared" si="111"/>
        <v>1620000</v>
      </c>
      <c r="F238" s="33">
        <f t="shared" si="111"/>
        <v>1620000</v>
      </c>
      <c r="G238" s="33">
        <f>MAR!I238</f>
        <v>450000</v>
      </c>
      <c r="H238" s="33">
        <f t="shared" si="111"/>
        <v>270000</v>
      </c>
      <c r="I238" s="33">
        <f t="shared" si="111"/>
        <v>0</v>
      </c>
      <c r="J238" s="59">
        <f t="shared" si="94"/>
        <v>720000</v>
      </c>
      <c r="K238" s="33">
        <f t="shared" si="95"/>
        <v>900000</v>
      </c>
      <c r="L238" s="55">
        <f t="shared" si="96"/>
        <v>0.44444444444444442</v>
      </c>
      <c r="M238" s="25"/>
    </row>
    <row r="239" spans="1:13" x14ac:dyDescent="0.25">
      <c r="A239" s="31"/>
      <c r="B239" s="32" t="s">
        <v>487</v>
      </c>
      <c r="C239" s="33">
        <v>1620000</v>
      </c>
      <c r="D239" s="33">
        <v>1620000</v>
      </c>
      <c r="E239" s="33">
        <v>1620000</v>
      </c>
      <c r="F239" s="33">
        <v>1620000</v>
      </c>
      <c r="G239" s="1">
        <f>MAR!I239</f>
        <v>450000</v>
      </c>
      <c r="H239" s="33">
        <f>3*90000</f>
        <v>270000</v>
      </c>
      <c r="I239" s="33">
        <v>0</v>
      </c>
      <c r="J239" s="59">
        <f t="shared" si="94"/>
        <v>720000</v>
      </c>
      <c r="K239" s="54">
        <f t="shared" si="95"/>
        <v>900000</v>
      </c>
      <c r="L239" s="55">
        <f t="shared" si="96"/>
        <v>0.44444444444444442</v>
      </c>
    </row>
    <row r="240" spans="1:13" s="7" customFormat="1" x14ac:dyDescent="0.25">
      <c r="A240" s="31" t="s">
        <v>11</v>
      </c>
      <c r="B240" s="32" t="s">
        <v>32</v>
      </c>
      <c r="C240" s="33">
        <f t="shared" ref="C240:I241" si="112">C241</f>
        <v>1224000</v>
      </c>
      <c r="D240" s="33">
        <f t="shared" si="112"/>
        <v>1224000</v>
      </c>
      <c r="E240" s="33">
        <f t="shared" si="112"/>
        <v>1224000</v>
      </c>
      <c r="F240" s="33">
        <f t="shared" si="112"/>
        <v>1224000</v>
      </c>
      <c r="G240" s="33">
        <f>MAR!I240</f>
        <v>340000</v>
      </c>
      <c r="H240" s="33">
        <f t="shared" si="112"/>
        <v>204000</v>
      </c>
      <c r="I240" s="33">
        <f t="shared" si="112"/>
        <v>0</v>
      </c>
      <c r="J240" s="59">
        <f t="shared" si="94"/>
        <v>544000</v>
      </c>
      <c r="K240" s="33">
        <f t="shared" si="95"/>
        <v>680000</v>
      </c>
      <c r="L240" s="55">
        <f t="shared" si="96"/>
        <v>0.44444444444444442</v>
      </c>
      <c r="M240" s="16"/>
    </row>
    <row r="241" spans="1:13" s="26" customFormat="1" x14ac:dyDescent="0.25">
      <c r="A241" s="31">
        <v>521211</v>
      </c>
      <c r="B241" s="32" t="s">
        <v>1</v>
      </c>
      <c r="C241" s="33">
        <f t="shared" si="112"/>
        <v>1224000</v>
      </c>
      <c r="D241" s="33">
        <f t="shared" si="112"/>
        <v>1224000</v>
      </c>
      <c r="E241" s="33">
        <f t="shared" si="112"/>
        <v>1224000</v>
      </c>
      <c r="F241" s="33">
        <f t="shared" si="112"/>
        <v>1224000</v>
      </c>
      <c r="G241" s="33">
        <f>MAR!I241</f>
        <v>340000</v>
      </c>
      <c r="H241" s="33">
        <f t="shared" si="112"/>
        <v>204000</v>
      </c>
      <c r="I241" s="33">
        <f t="shared" si="112"/>
        <v>0</v>
      </c>
      <c r="J241" s="59">
        <f t="shared" si="94"/>
        <v>544000</v>
      </c>
      <c r="K241" s="33">
        <f t="shared" si="95"/>
        <v>680000</v>
      </c>
      <c r="L241" s="55">
        <f t="shared" si="96"/>
        <v>0.44444444444444442</v>
      </c>
      <c r="M241" s="25"/>
    </row>
    <row r="242" spans="1:13" x14ac:dyDescent="0.25">
      <c r="A242" s="31"/>
      <c r="B242" s="32" t="s">
        <v>281</v>
      </c>
      <c r="C242" s="33">
        <v>1224000</v>
      </c>
      <c r="D242" s="33">
        <v>1224000</v>
      </c>
      <c r="E242" s="33">
        <v>1224000</v>
      </c>
      <c r="F242" s="33">
        <v>1224000</v>
      </c>
      <c r="G242" s="1">
        <f>MAR!I242</f>
        <v>340000</v>
      </c>
      <c r="H242" s="33">
        <f>3*68000</f>
        <v>204000</v>
      </c>
      <c r="I242" s="33">
        <v>0</v>
      </c>
      <c r="J242" s="59">
        <f t="shared" si="94"/>
        <v>544000</v>
      </c>
      <c r="K242" s="54">
        <f t="shared" si="95"/>
        <v>680000</v>
      </c>
      <c r="L242" s="55">
        <f t="shared" si="96"/>
        <v>0.44444444444444442</v>
      </c>
    </row>
    <row r="243" spans="1:13" s="7" customFormat="1" x14ac:dyDescent="0.25">
      <c r="A243" s="31" t="s">
        <v>217</v>
      </c>
      <c r="B243" s="32" t="s">
        <v>33</v>
      </c>
      <c r="C243" s="33">
        <f>C244</f>
        <v>17280000</v>
      </c>
      <c r="D243" s="33">
        <f>D244</f>
        <v>17280000</v>
      </c>
      <c r="E243" s="33">
        <f>E244</f>
        <v>17280000</v>
      </c>
      <c r="F243" s="33">
        <f>F244</f>
        <v>17280000</v>
      </c>
      <c r="G243" s="33">
        <f>MAR!I243</f>
        <v>4800000</v>
      </c>
      <c r="H243" s="33">
        <f t="shared" ref="H243:I243" si="113">H244</f>
        <v>2880000</v>
      </c>
      <c r="I243" s="33">
        <f t="shared" si="113"/>
        <v>0</v>
      </c>
      <c r="J243" s="59">
        <f t="shared" si="94"/>
        <v>7680000</v>
      </c>
      <c r="K243" s="33">
        <f t="shared" si="95"/>
        <v>9600000</v>
      </c>
      <c r="L243" s="55">
        <f t="shared" si="96"/>
        <v>0.44444444444444442</v>
      </c>
      <c r="M243" s="16"/>
    </row>
    <row r="244" spans="1:13" s="7" customFormat="1" x14ac:dyDescent="0.25">
      <c r="A244" s="31" t="s">
        <v>0</v>
      </c>
      <c r="B244" s="32" t="s">
        <v>244</v>
      </c>
      <c r="C244" s="33">
        <f>C245+C247</f>
        <v>17280000</v>
      </c>
      <c r="D244" s="33">
        <f>D245+D247</f>
        <v>17280000</v>
      </c>
      <c r="E244" s="33">
        <f>E245+E247</f>
        <v>17280000</v>
      </c>
      <c r="F244" s="33">
        <f>F245+F247</f>
        <v>17280000</v>
      </c>
      <c r="G244" s="33">
        <f>MAR!I244</f>
        <v>4800000</v>
      </c>
      <c r="H244" s="33">
        <f t="shared" ref="H244:I244" si="114">H245+H247</f>
        <v>2880000</v>
      </c>
      <c r="I244" s="33">
        <f t="shared" si="114"/>
        <v>0</v>
      </c>
      <c r="J244" s="59">
        <f t="shared" si="94"/>
        <v>7680000</v>
      </c>
      <c r="K244" s="33">
        <f t="shared" si="95"/>
        <v>9600000</v>
      </c>
      <c r="L244" s="55">
        <f t="shared" si="96"/>
        <v>0.44444444444444442</v>
      </c>
      <c r="M244" s="16"/>
    </row>
    <row r="245" spans="1:13" s="7" customFormat="1" x14ac:dyDescent="0.25">
      <c r="A245" s="31">
        <v>521211</v>
      </c>
      <c r="B245" s="32" t="s">
        <v>1</v>
      </c>
      <c r="C245" s="33">
        <f>C246</f>
        <v>2160000</v>
      </c>
      <c r="D245" s="33">
        <f>D246</f>
        <v>2160000</v>
      </c>
      <c r="E245" s="33">
        <f>E246</f>
        <v>2160000</v>
      </c>
      <c r="F245" s="33">
        <f>F246</f>
        <v>2160000</v>
      </c>
      <c r="G245" s="33">
        <f>MAR!I245</f>
        <v>600000</v>
      </c>
      <c r="H245" s="33">
        <f t="shared" ref="H245:I245" si="115">H246</f>
        <v>360000</v>
      </c>
      <c r="I245" s="33">
        <f t="shared" si="115"/>
        <v>0</v>
      </c>
      <c r="J245" s="59">
        <f t="shared" si="94"/>
        <v>960000</v>
      </c>
      <c r="K245" s="33">
        <f t="shared" si="95"/>
        <v>1200000</v>
      </c>
      <c r="L245" s="55">
        <f t="shared" si="96"/>
        <v>0.44444444444444442</v>
      </c>
      <c r="M245" s="16"/>
    </row>
    <row r="246" spans="1:13" x14ac:dyDescent="0.25">
      <c r="A246" s="31"/>
      <c r="B246" s="32" t="s">
        <v>497</v>
      </c>
      <c r="C246" s="33">
        <v>2160000</v>
      </c>
      <c r="D246" s="33">
        <v>2160000</v>
      </c>
      <c r="E246" s="33">
        <v>2160000</v>
      </c>
      <c r="F246" s="33">
        <v>2160000</v>
      </c>
      <c r="G246" s="1">
        <f>MAR!I246</f>
        <v>600000</v>
      </c>
      <c r="H246" s="33">
        <f>3*120000</f>
        <v>360000</v>
      </c>
      <c r="I246" s="33">
        <v>0</v>
      </c>
      <c r="J246" s="59">
        <f t="shared" si="94"/>
        <v>960000</v>
      </c>
      <c r="K246" s="54">
        <f t="shared" si="95"/>
        <v>1200000</v>
      </c>
      <c r="L246" s="55">
        <f t="shared" si="96"/>
        <v>0.44444444444444442</v>
      </c>
    </row>
    <row r="247" spans="1:13" x14ac:dyDescent="0.25">
      <c r="A247" s="31">
        <v>522151</v>
      </c>
      <c r="B247" s="32" t="s">
        <v>34</v>
      </c>
      <c r="C247" s="33">
        <f>C248</f>
        <v>15120000</v>
      </c>
      <c r="D247" s="33">
        <f>D248</f>
        <v>15120000</v>
      </c>
      <c r="E247" s="33">
        <f>E248</f>
        <v>15120000</v>
      </c>
      <c r="F247" s="33">
        <f>F248</f>
        <v>15120000</v>
      </c>
      <c r="G247" s="33">
        <f>MAR!I247</f>
        <v>4200000</v>
      </c>
      <c r="H247" s="33">
        <f t="shared" ref="H247:I247" si="116">H248</f>
        <v>2520000</v>
      </c>
      <c r="I247" s="33">
        <f t="shared" si="116"/>
        <v>0</v>
      </c>
      <c r="J247" s="59">
        <f t="shared" si="94"/>
        <v>6720000</v>
      </c>
      <c r="K247" s="33">
        <f t="shared" si="95"/>
        <v>8400000</v>
      </c>
      <c r="L247" s="55">
        <f t="shared" si="96"/>
        <v>0.44444444444444442</v>
      </c>
    </row>
    <row r="248" spans="1:13" s="7" customFormat="1" x14ac:dyDescent="0.25">
      <c r="A248" s="31"/>
      <c r="B248" s="32" t="s">
        <v>396</v>
      </c>
      <c r="C248" s="33">
        <v>15120000</v>
      </c>
      <c r="D248" s="33">
        <v>15120000</v>
      </c>
      <c r="E248" s="33">
        <v>15120000</v>
      </c>
      <c r="F248" s="33">
        <v>15120000</v>
      </c>
      <c r="G248" s="1">
        <f>MAR!I248</f>
        <v>4200000</v>
      </c>
      <c r="H248" s="33">
        <f>3*840000</f>
        <v>2520000</v>
      </c>
      <c r="I248" s="33">
        <v>0</v>
      </c>
      <c r="J248" s="59">
        <f t="shared" si="94"/>
        <v>6720000</v>
      </c>
      <c r="K248" s="54">
        <f t="shared" si="95"/>
        <v>8400000</v>
      </c>
      <c r="L248" s="55">
        <f t="shared" si="96"/>
        <v>0.44444444444444442</v>
      </c>
      <c r="M248" s="16"/>
    </row>
    <row r="249" spans="1:13" x14ac:dyDescent="0.25">
      <c r="A249" s="31" t="s">
        <v>227</v>
      </c>
      <c r="B249" s="32" t="s">
        <v>35</v>
      </c>
      <c r="C249" s="33">
        <f t="shared" ref="C249:I251" si="117">C250</f>
        <v>1800000</v>
      </c>
      <c r="D249" s="33">
        <f t="shared" si="117"/>
        <v>1800000</v>
      </c>
      <c r="E249" s="33">
        <f t="shared" si="117"/>
        <v>1800000</v>
      </c>
      <c r="F249" s="33">
        <f t="shared" si="117"/>
        <v>1800000</v>
      </c>
      <c r="G249" s="33">
        <f>MAR!I249</f>
        <v>500000</v>
      </c>
      <c r="H249" s="33">
        <f t="shared" si="117"/>
        <v>300000</v>
      </c>
      <c r="I249" s="33">
        <f t="shared" si="117"/>
        <v>0</v>
      </c>
      <c r="J249" s="59">
        <f t="shared" si="94"/>
        <v>800000</v>
      </c>
      <c r="K249" s="33">
        <f t="shared" si="95"/>
        <v>1000000</v>
      </c>
      <c r="L249" s="55">
        <f t="shared" si="96"/>
        <v>0.44444444444444442</v>
      </c>
    </row>
    <row r="250" spans="1:13" x14ac:dyDescent="0.25">
      <c r="A250" s="31" t="s">
        <v>0</v>
      </c>
      <c r="B250" s="32" t="s">
        <v>244</v>
      </c>
      <c r="C250" s="33">
        <f t="shared" si="117"/>
        <v>1800000</v>
      </c>
      <c r="D250" s="33">
        <f t="shared" si="117"/>
        <v>1800000</v>
      </c>
      <c r="E250" s="33">
        <f t="shared" si="117"/>
        <v>1800000</v>
      </c>
      <c r="F250" s="33">
        <f t="shared" si="117"/>
        <v>1800000</v>
      </c>
      <c r="G250" s="33">
        <f>MAR!I250</f>
        <v>500000</v>
      </c>
      <c r="H250" s="33">
        <f t="shared" si="117"/>
        <v>300000</v>
      </c>
      <c r="I250" s="33">
        <f t="shared" si="117"/>
        <v>0</v>
      </c>
      <c r="J250" s="59">
        <f t="shared" si="94"/>
        <v>800000</v>
      </c>
      <c r="K250" s="33">
        <f t="shared" si="95"/>
        <v>1000000</v>
      </c>
      <c r="L250" s="55">
        <f t="shared" si="96"/>
        <v>0.44444444444444442</v>
      </c>
    </row>
    <row r="251" spans="1:13" s="7" customFormat="1" x14ac:dyDescent="0.25">
      <c r="A251" s="31">
        <v>521211</v>
      </c>
      <c r="B251" s="32" t="s">
        <v>1</v>
      </c>
      <c r="C251" s="33">
        <f t="shared" si="117"/>
        <v>1800000</v>
      </c>
      <c r="D251" s="33">
        <f t="shared" si="117"/>
        <v>1800000</v>
      </c>
      <c r="E251" s="33">
        <f t="shared" si="117"/>
        <v>1800000</v>
      </c>
      <c r="F251" s="33">
        <f t="shared" si="117"/>
        <v>1800000</v>
      </c>
      <c r="G251" s="33">
        <f>MAR!I251</f>
        <v>500000</v>
      </c>
      <c r="H251" s="33">
        <f t="shared" si="117"/>
        <v>300000</v>
      </c>
      <c r="I251" s="33">
        <f t="shared" si="117"/>
        <v>0</v>
      </c>
      <c r="J251" s="59">
        <f t="shared" si="94"/>
        <v>800000</v>
      </c>
      <c r="K251" s="33">
        <f t="shared" si="95"/>
        <v>1000000</v>
      </c>
      <c r="L251" s="55">
        <f t="shared" si="96"/>
        <v>0.44444444444444442</v>
      </c>
      <c r="M251" s="16"/>
    </row>
    <row r="252" spans="1:13" x14ac:dyDescent="0.25">
      <c r="A252" s="31"/>
      <c r="B252" s="32" t="s">
        <v>336</v>
      </c>
      <c r="C252" s="33">
        <v>1800000</v>
      </c>
      <c r="D252" s="33">
        <v>1800000</v>
      </c>
      <c r="E252" s="33">
        <v>1800000</v>
      </c>
      <c r="F252" s="33">
        <v>1800000</v>
      </c>
      <c r="G252" s="1">
        <f>MAR!I252</f>
        <v>500000</v>
      </c>
      <c r="H252" s="33">
        <f>3*100000</f>
        <v>300000</v>
      </c>
      <c r="I252" s="33">
        <v>0</v>
      </c>
      <c r="J252" s="59">
        <f t="shared" si="94"/>
        <v>800000</v>
      </c>
      <c r="K252" s="54">
        <f t="shared" si="95"/>
        <v>1000000</v>
      </c>
      <c r="L252" s="55">
        <f t="shared" si="96"/>
        <v>0.44444444444444442</v>
      </c>
    </row>
    <row r="253" spans="1:13" s="7" customFormat="1" x14ac:dyDescent="0.25">
      <c r="A253" s="31" t="s">
        <v>190</v>
      </c>
      <c r="B253" s="32" t="s">
        <v>36</v>
      </c>
      <c r="C253" s="33">
        <f>C254+C263+C272</f>
        <v>29688000</v>
      </c>
      <c r="D253" s="33">
        <f>D254+D263+D272</f>
        <v>29688000</v>
      </c>
      <c r="E253" s="33">
        <f>E254+E263+E272</f>
        <v>29688000</v>
      </c>
      <c r="F253" s="33">
        <f>F254+F263+F272</f>
        <v>29688000</v>
      </c>
      <c r="G253" s="33">
        <f>MAR!I253</f>
        <v>4948000</v>
      </c>
      <c r="H253" s="33">
        <f t="shared" ref="H253:I253" si="118">H254+H263+H272</f>
        <v>0</v>
      </c>
      <c r="I253" s="33">
        <f t="shared" si="118"/>
        <v>0</v>
      </c>
      <c r="J253" s="59">
        <f t="shared" si="94"/>
        <v>4948000</v>
      </c>
      <c r="K253" s="33">
        <f t="shared" si="95"/>
        <v>24740000</v>
      </c>
      <c r="L253" s="55">
        <f t="shared" si="96"/>
        <v>0.16666666666666666</v>
      </c>
      <c r="M253" s="16"/>
    </row>
    <row r="254" spans="1:13" s="7" customFormat="1" x14ac:dyDescent="0.25">
      <c r="A254" s="31" t="s">
        <v>216</v>
      </c>
      <c r="B254" s="32" t="s">
        <v>37</v>
      </c>
      <c r="C254" s="33">
        <f>C255+C258</f>
        <v>6528000</v>
      </c>
      <c r="D254" s="33">
        <f>D255+D258</f>
        <v>6528000</v>
      </c>
      <c r="E254" s="33">
        <f>E255+E258</f>
        <v>6528000</v>
      </c>
      <c r="F254" s="33">
        <f>F255+F258</f>
        <v>6528000</v>
      </c>
      <c r="G254" s="33">
        <f>MAR!I254</f>
        <v>1088000</v>
      </c>
      <c r="H254" s="33">
        <f t="shared" ref="H254:I254" si="119">H255+H258</f>
        <v>0</v>
      </c>
      <c r="I254" s="33">
        <f t="shared" si="119"/>
        <v>0</v>
      </c>
      <c r="J254" s="59">
        <f t="shared" si="94"/>
        <v>1088000</v>
      </c>
      <c r="K254" s="33">
        <f t="shared" si="95"/>
        <v>5440000</v>
      </c>
      <c r="L254" s="55">
        <f t="shared" si="96"/>
        <v>0.16666666666666666</v>
      </c>
      <c r="M254" s="16"/>
    </row>
    <row r="255" spans="1:13" s="7" customFormat="1" x14ac:dyDescent="0.25">
      <c r="A255" s="31" t="s">
        <v>0</v>
      </c>
      <c r="B255" s="32" t="s">
        <v>31</v>
      </c>
      <c r="C255" s="33">
        <f t="shared" ref="C255:I256" si="120">C256</f>
        <v>1350000</v>
      </c>
      <c r="D255" s="33">
        <f t="shared" si="120"/>
        <v>1350000</v>
      </c>
      <c r="E255" s="33">
        <f t="shared" si="120"/>
        <v>1350000</v>
      </c>
      <c r="F255" s="33">
        <f t="shared" si="120"/>
        <v>1350000</v>
      </c>
      <c r="G255" s="33">
        <f>MAR!I255</f>
        <v>225000</v>
      </c>
      <c r="H255" s="33">
        <f t="shared" si="120"/>
        <v>0</v>
      </c>
      <c r="I255" s="33">
        <f t="shared" si="120"/>
        <v>0</v>
      </c>
      <c r="J255" s="59">
        <f t="shared" si="94"/>
        <v>225000</v>
      </c>
      <c r="K255" s="33">
        <f t="shared" si="95"/>
        <v>1125000</v>
      </c>
      <c r="L255" s="55">
        <f t="shared" si="96"/>
        <v>0.16666666666666666</v>
      </c>
      <c r="M255" s="16"/>
    </row>
    <row r="256" spans="1:13" x14ac:dyDescent="0.25">
      <c r="A256" s="31">
        <v>521211</v>
      </c>
      <c r="B256" s="32" t="s">
        <v>1</v>
      </c>
      <c r="C256" s="33">
        <f t="shared" si="120"/>
        <v>1350000</v>
      </c>
      <c r="D256" s="33">
        <f t="shared" si="120"/>
        <v>1350000</v>
      </c>
      <c r="E256" s="33">
        <f t="shared" si="120"/>
        <v>1350000</v>
      </c>
      <c r="F256" s="33">
        <f t="shared" si="120"/>
        <v>1350000</v>
      </c>
      <c r="G256" s="33">
        <f>MAR!I256</f>
        <v>225000</v>
      </c>
      <c r="H256" s="33">
        <f t="shared" si="120"/>
        <v>0</v>
      </c>
      <c r="I256" s="33">
        <f t="shared" si="120"/>
        <v>0</v>
      </c>
      <c r="J256" s="59">
        <f t="shared" si="94"/>
        <v>225000</v>
      </c>
      <c r="K256" s="33">
        <f t="shared" si="95"/>
        <v>1125000</v>
      </c>
      <c r="L256" s="55">
        <f t="shared" si="96"/>
        <v>0.16666666666666666</v>
      </c>
    </row>
    <row r="257" spans="1:13" x14ac:dyDescent="0.25">
      <c r="A257" s="31"/>
      <c r="B257" s="32" t="s">
        <v>337</v>
      </c>
      <c r="C257" s="33">
        <v>1350000</v>
      </c>
      <c r="D257" s="33">
        <v>1350000</v>
      </c>
      <c r="E257" s="33">
        <v>1350000</v>
      </c>
      <c r="F257" s="33">
        <v>1350000</v>
      </c>
      <c r="G257" s="1">
        <f>MAR!I257</f>
        <v>225000</v>
      </c>
      <c r="H257" s="33"/>
      <c r="I257" s="33">
        <v>0</v>
      </c>
      <c r="J257" s="59">
        <f t="shared" si="94"/>
        <v>225000</v>
      </c>
      <c r="K257" s="54">
        <f t="shared" si="95"/>
        <v>1125000</v>
      </c>
      <c r="L257" s="55">
        <f t="shared" si="96"/>
        <v>0.16666666666666666</v>
      </c>
    </row>
    <row r="258" spans="1:13" s="7" customFormat="1" x14ac:dyDescent="0.25">
      <c r="A258" s="31" t="s">
        <v>11</v>
      </c>
      <c r="B258" s="32" t="s">
        <v>32</v>
      </c>
      <c r="C258" s="33">
        <f>C259+C261</f>
        <v>5178000</v>
      </c>
      <c r="D258" s="33">
        <f>D259+D261</f>
        <v>5178000</v>
      </c>
      <c r="E258" s="33">
        <f>E259+E261</f>
        <v>5178000</v>
      </c>
      <c r="F258" s="33">
        <f>F259+F261</f>
        <v>5178000</v>
      </c>
      <c r="G258" s="33">
        <f>MAR!I258</f>
        <v>863000</v>
      </c>
      <c r="H258" s="33">
        <f t="shared" ref="H258:I258" si="121">H259+H261</f>
        <v>0</v>
      </c>
      <c r="I258" s="33">
        <f t="shared" si="121"/>
        <v>0</v>
      </c>
      <c r="J258" s="59">
        <f t="shared" si="94"/>
        <v>863000</v>
      </c>
      <c r="K258" s="33">
        <f t="shared" si="95"/>
        <v>4315000</v>
      </c>
      <c r="L258" s="55">
        <f t="shared" si="96"/>
        <v>0.16666666666666666</v>
      </c>
      <c r="M258" s="16"/>
    </row>
    <row r="259" spans="1:13" x14ac:dyDescent="0.25">
      <c r="A259" s="31">
        <v>521211</v>
      </c>
      <c r="B259" s="32" t="s">
        <v>1</v>
      </c>
      <c r="C259" s="33">
        <f>C260</f>
        <v>1218000</v>
      </c>
      <c r="D259" s="33">
        <f>D260</f>
        <v>1218000</v>
      </c>
      <c r="E259" s="33">
        <f>E260</f>
        <v>1218000</v>
      </c>
      <c r="F259" s="33">
        <f>F260</f>
        <v>1218000</v>
      </c>
      <c r="G259" s="33">
        <f>MAR!I259</f>
        <v>203000</v>
      </c>
      <c r="H259" s="33">
        <f t="shared" ref="H259:I259" si="122">H260</f>
        <v>0</v>
      </c>
      <c r="I259" s="33">
        <f t="shared" si="122"/>
        <v>0</v>
      </c>
      <c r="J259" s="59">
        <f t="shared" si="94"/>
        <v>203000</v>
      </c>
      <c r="K259" s="33">
        <f t="shared" si="95"/>
        <v>1015000</v>
      </c>
      <c r="L259" s="55">
        <f t="shared" si="96"/>
        <v>0.16666666666666666</v>
      </c>
    </row>
    <row r="260" spans="1:13" x14ac:dyDescent="0.25">
      <c r="A260" s="31"/>
      <c r="B260" s="32" t="s">
        <v>281</v>
      </c>
      <c r="C260" s="33">
        <v>1218000</v>
      </c>
      <c r="D260" s="33">
        <v>1218000</v>
      </c>
      <c r="E260" s="33">
        <v>1218000</v>
      </c>
      <c r="F260" s="33">
        <v>1218000</v>
      </c>
      <c r="G260" s="1">
        <f>MAR!I260</f>
        <v>203000</v>
      </c>
      <c r="H260" s="33"/>
      <c r="I260" s="33">
        <v>0</v>
      </c>
      <c r="J260" s="59">
        <f t="shared" si="94"/>
        <v>203000</v>
      </c>
      <c r="K260" s="54">
        <f t="shared" si="95"/>
        <v>1015000</v>
      </c>
      <c r="L260" s="55">
        <f t="shared" si="96"/>
        <v>0.16666666666666666</v>
      </c>
    </row>
    <row r="261" spans="1:13" x14ac:dyDescent="0.25">
      <c r="A261" s="31">
        <v>524113</v>
      </c>
      <c r="B261" s="32" t="s">
        <v>38</v>
      </c>
      <c r="C261" s="33">
        <f>C262</f>
        <v>3960000</v>
      </c>
      <c r="D261" s="33">
        <f>D262</f>
        <v>3960000</v>
      </c>
      <c r="E261" s="33">
        <f>E262</f>
        <v>3960000</v>
      </c>
      <c r="F261" s="33">
        <f>F262</f>
        <v>3960000</v>
      </c>
      <c r="G261" s="33">
        <f>MAR!I261</f>
        <v>660000</v>
      </c>
      <c r="H261" s="33">
        <f t="shared" ref="H261:I261" si="123">H262</f>
        <v>0</v>
      </c>
      <c r="I261" s="33">
        <f t="shared" si="123"/>
        <v>0</v>
      </c>
      <c r="J261" s="59">
        <f t="shared" si="94"/>
        <v>660000</v>
      </c>
      <c r="K261" s="33">
        <f t="shared" si="95"/>
        <v>3300000</v>
      </c>
      <c r="L261" s="55">
        <f t="shared" si="96"/>
        <v>0.16666666666666666</v>
      </c>
    </row>
    <row r="262" spans="1:13" x14ac:dyDescent="0.25">
      <c r="A262" s="31"/>
      <c r="B262" s="32" t="s">
        <v>488</v>
      </c>
      <c r="C262" s="33">
        <v>3960000</v>
      </c>
      <c r="D262" s="33">
        <v>3960000</v>
      </c>
      <c r="E262" s="33">
        <v>3960000</v>
      </c>
      <c r="F262" s="33">
        <v>3960000</v>
      </c>
      <c r="G262" s="1">
        <f>MAR!I262</f>
        <v>660000</v>
      </c>
      <c r="H262" s="33"/>
      <c r="I262" s="33">
        <v>0</v>
      </c>
      <c r="J262" s="59">
        <f t="shared" si="94"/>
        <v>660000</v>
      </c>
      <c r="K262" s="54">
        <f t="shared" si="95"/>
        <v>3300000</v>
      </c>
      <c r="L262" s="55">
        <f t="shared" si="96"/>
        <v>0.16666666666666666</v>
      </c>
    </row>
    <row r="263" spans="1:13" x14ac:dyDescent="0.25">
      <c r="A263" s="31" t="s">
        <v>217</v>
      </c>
      <c r="B263" s="32" t="s">
        <v>39</v>
      </c>
      <c r="C263" s="33">
        <f>C264</f>
        <v>21840000</v>
      </c>
      <c r="D263" s="33">
        <f>D264</f>
        <v>21840000</v>
      </c>
      <c r="E263" s="33">
        <f>E264</f>
        <v>21840000</v>
      </c>
      <c r="F263" s="33">
        <f>F264</f>
        <v>21840000</v>
      </c>
      <c r="G263" s="33">
        <f>MAR!I263</f>
        <v>3640000</v>
      </c>
      <c r="H263" s="33">
        <f t="shared" ref="H263:I263" si="124">H264</f>
        <v>0</v>
      </c>
      <c r="I263" s="33">
        <f t="shared" si="124"/>
        <v>0</v>
      </c>
      <c r="J263" s="59">
        <f t="shared" si="94"/>
        <v>3640000</v>
      </c>
      <c r="K263" s="33">
        <f t="shared" si="95"/>
        <v>18200000</v>
      </c>
      <c r="L263" s="55">
        <f t="shared" si="96"/>
        <v>0.16666666666666666</v>
      </c>
    </row>
    <row r="264" spans="1:13" s="7" customFormat="1" x14ac:dyDescent="0.25">
      <c r="A264" s="31" t="s">
        <v>0</v>
      </c>
      <c r="B264" s="32" t="s">
        <v>244</v>
      </c>
      <c r="C264" s="33">
        <f>C265+C268+C270</f>
        <v>21840000</v>
      </c>
      <c r="D264" s="33">
        <f>D265+D268+D270</f>
        <v>21840000</v>
      </c>
      <c r="E264" s="33">
        <f>E265+E268+E270</f>
        <v>21840000</v>
      </c>
      <c r="F264" s="33">
        <f>F265+F268+F270</f>
        <v>21840000</v>
      </c>
      <c r="G264" s="33">
        <f>MAR!I264</f>
        <v>3640000</v>
      </c>
      <c r="H264" s="33">
        <f t="shared" ref="H264:I264" si="125">H265+H268+H270</f>
        <v>0</v>
      </c>
      <c r="I264" s="33">
        <f t="shared" si="125"/>
        <v>0</v>
      </c>
      <c r="J264" s="59">
        <f t="shared" ref="J264:J327" si="126">SUM(G264:I264)</f>
        <v>3640000</v>
      </c>
      <c r="K264" s="33">
        <f t="shared" ref="K264:K327" si="127">F264-J264</f>
        <v>18200000</v>
      </c>
      <c r="L264" s="55">
        <f t="shared" ref="L264:L327" si="128">J264/F264</f>
        <v>0.16666666666666666</v>
      </c>
      <c r="M264" s="16"/>
    </row>
    <row r="265" spans="1:13" s="7" customFormat="1" x14ac:dyDescent="0.25">
      <c r="A265" s="31">
        <v>521211</v>
      </c>
      <c r="B265" s="32" t="s">
        <v>1</v>
      </c>
      <c r="C265" s="33">
        <f>SUM(C266:C267)</f>
        <v>5040000</v>
      </c>
      <c r="D265" s="33">
        <f>SUM(D266:D267)</f>
        <v>5040000</v>
      </c>
      <c r="E265" s="33">
        <f>SUM(E266:E267)</f>
        <v>5040000</v>
      </c>
      <c r="F265" s="33">
        <f>SUM(F266:F267)</f>
        <v>5040000</v>
      </c>
      <c r="G265" s="33">
        <f>MAR!I265</f>
        <v>840000</v>
      </c>
      <c r="H265" s="33">
        <f t="shared" ref="H265:I265" si="129">SUM(H266:H267)</f>
        <v>0</v>
      </c>
      <c r="I265" s="33">
        <f t="shared" si="129"/>
        <v>0</v>
      </c>
      <c r="J265" s="59">
        <f t="shared" si="126"/>
        <v>840000</v>
      </c>
      <c r="K265" s="33">
        <f t="shared" si="127"/>
        <v>4200000</v>
      </c>
      <c r="L265" s="55">
        <f t="shared" si="128"/>
        <v>0.16666666666666666</v>
      </c>
      <c r="M265" s="16"/>
    </row>
    <row r="266" spans="1:13" x14ac:dyDescent="0.25">
      <c r="A266" s="31"/>
      <c r="B266" s="32" t="s">
        <v>338</v>
      </c>
      <c r="C266" s="33">
        <v>1440000</v>
      </c>
      <c r="D266" s="33">
        <v>1440000</v>
      </c>
      <c r="E266" s="33">
        <v>1440000</v>
      </c>
      <c r="F266" s="33">
        <v>1440000</v>
      </c>
      <c r="G266" s="1">
        <f>MAR!I266</f>
        <v>600000</v>
      </c>
      <c r="H266" s="33"/>
      <c r="I266" s="33">
        <v>0</v>
      </c>
      <c r="J266" s="59">
        <f t="shared" si="126"/>
        <v>600000</v>
      </c>
      <c r="K266" s="54">
        <f t="shared" si="127"/>
        <v>840000</v>
      </c>
      <c r="L266" s="55">
        <f t="shared" si="128"/>
        <v>0.41666666666666669</v>
      </c>
    </row>
    <row r="267" spans="1:13" x14ac:dyDescent="0.25">
      <c r="A267" s="31"/>
      <c r="B267" s="32" t="s">
        <v>397</v>
      </c>
      <c r="C267" s="33">
        <v>3600000</v>
      </c>
      <c r="D267" s="33">
        <v>3600000</v>
      </c>
      <c r="E267" s="33">
        <v>3600000</v>
      </c>
      <c r="F267" s="33">
        <v>3600000</v>
      </c>
      <c r="G267" s="1">
        <f>MAR!I267</f>
        <v>240000</v>
      </c>
      <c r="H267" s="33"/>
      <c r="I267" s="33">
        <v>0</v>
      </c>
      <c r="J267" s="59">
        <f t="shared" si="126"/>
        <v>240000</v>
      </c>
      <c r="K267" s="54">
        <f t="shared" si="127"/>
        <v>3360000</v>
      </c>
      <c r="L267" s="55">
        <f t="shared" si="128"/>
        <v>6.6666666666666666E-2</v>
      </c>
    </row>
    <row r="268" spans="1:13" x14ac:dyDescent="0.25">
      <c r="A268" s="31">
        <v>522151</v>
      </c>
      <c r="B268" s="32" t="s">
        <v>34</v>
      </c>
      <c r="C268" s="33">
        <f>C269</f>
        <v>10200000</v>
      </c>
      <c r="D268" s="33">
        <f>D269</f>
        <v>10200000</v>
      </c>
      <c r="E268" s="33">
        <f>E269</f>
        <v>10200000</v>
      </c>
      <c r="F268" s="33">
        <f>F269</f>
        <v>10200000</v>
      </c>
      <c r="G268" s="1">
        <f>MAR!I268</f>
        <v>1700000</v>
      </c>
      <c r="H268" s="33">
        <f>H269</f>
        <v>0</v>
      </c>
      <c r="I268" s="33">
        <v>0</v>
      </c>
      <c r="J268" s="59">
        <f t="shared" si="126"/>
        <v>1700000</v>
      </c>
      <c r="K268" s="54">
        <f t="shared" si="127"/>
        <v>8500000</v>
      </c>
      <c r="L268" s="55">
        <f t="shared" si="128"/>
        <v>0.16666666666666666</v>
      </c>
    </row>
    <row r="269" spans="1:13" x14ac:dyDescent="0.25">
      <c r="A269" s="31"/>
      <c r="B269" s="32" t="s">
        <v>396</v>
      </c>
      <c r="C269" s="33">
        <v>10200000</v>
      </c>
      <c r="D269" s="33">
        <v>10200000</v>
      </c>
      <c r="E269" s="33">
        <v>10200000</v>
      </c>
      <c r="F269" s="33">
        <v>10200000</v>
      </c>
      <c r="G269" s="1">
        <f>MAR!I269</f>
        <v>1700000</v>
      </c>
      <c r="H269" s="33"/>
      <c r="I269" s="33">
        <v>0</v>
      </c>
      <c r="J269" s="59">
        <f t="shared" si="126"/>
        <v>1700000</v>
      </c>
      <c r="K269" s="54">
        <f t="shared" si="127"/>
        <v>8500000</v>
      </c>
      <c r="L269" s="55">
        <f t="shared" si="128"/>
        <v>0.16666666666666666</v>
      </c>
    </row>
    <row r="270" spans="1:13" x14ac:dyDescent="0.25">
      <c r="A270" s="31">
        <v>524113</v>
      </c>
      <c r="B270" s="32" t="s">
        <v>38</v>
      </c>
      <c r="C270" s="33">
        <f>C271</f>
        <v>6600000</v>
      </c>
      <c r="D270" s="33">
        <f>D271</f>
        <v>6600000</v>
      </c>
      <c r="E270" s="33">
        <f>E271</f>
        <v>6600000</v>
      </c>
      <c r="F270" s="33">
        <f>F271</f>
        <v>6600000</v>
      </c>
      <c r="G270" s="33">
        <f>MAR!I270</f>
        <v>1100000</v>
      </c>
      <c r="H270" s="33">
        <f t="shared" ref="H270:I270" si="130">H271</f>
        <v>0</v>
      </c>
      <c r="I270" s="33">
        <f t="shared" si="130"/>
        <v>0</v>
      </c>
      <c r="J270" s="59">
        <f t="shared" si="126"/>
        <v>1100000</v>
      </c>
      <c r="K270" s="33">
        <f t="shared" si="127"/>
        <v>5500000</v>
      </c>
      <c r="L270" s="55">
        <f t="shared" si="128"/>
        <v>0.16666666666666666</v>
      </c>
    </row>
    <row r="271" spans="1:13" x14ac:dyDescent="0.25">
      <c r="A271" s="31"/>
      <c r="B271" s="32" t="s">
        <v>505</v>
      </c>
      <c r="C271" s="33">
        <v>6600000</v>
      </c>
      <c r="D271" s="33">
        <v>6600000</v>
      </c>
      <c r="E271" s="33">
        <v>6600000</v>
      </c>
      <c r="F271" s="33">
        <v>6600000</v>
      </c>
      <c r="G271" s="1">
        <f>MAR!I271</f>
        <v>1100000</v>
      </c>
      <c r="H271" s="33"/>
      <c r="I271" s="33">
        <v>0</v>
      </c>
      <c r="J271" s="59">
        <f t="shared" si="126"/>
        <v>1100000</v>
      </c>
      <c r="K271" s="54">
        <f t="shared" si="127"/>
        <v>5500000</v>
      </c>
      <c r="L271" s="55">
        <f t="shared" si="128"/>
        <v>0.16666666666666666</v>
      </c>
    </row>
    <row r="272" spans="1:13" s="7" customFormat="1" x14ac:dyDescent="0.25">
      <c r="A272" s="31" t="s">
        <v>227</v>
      </c>
      <c r="B272" s="32" t="s">
        <v>40</v>
      </c>
      <c r="C272" s="33">
        <f t="shared" ref="C272:I274" si="131">C273</f>
        <v>1320000</v>
      </c>
      <c r="D272" s="33">
        <f t="shared" si="131"/>
        <v>1320000</v>
      </c>
      <c r="E272" s="33">
        <f t="shared" si="131"/>
        <v>1320000</v>
      </c>
      <c r="F272" s="33">
        <f t="shared" si="131"/>
        <v>1320000</v>
      </c>
      <c r="G272" s="33">
        <f>MAR!I272</f>
        <v>220000</v>
      </c>
      <c r="H272" s="33">
        <f t="shared" si="131"/>
        <v>0</v>
      </c>
      <c r="I272" s="33">
        <f t="shared" si="131"/>
        <v>0</v>
      </c>
      <c r="J272" s="59">
        <f t="shared" si="126"/>
        <v>220000</v>
      </c>
      <c r="K272" s="54">
        <f t="shared" si="127"/>
        <v>1100000</v>
      </c>
      <c r="L272" s="55">
        <f t="shared" si="128"/>
        <v>0.16666666666666666</v>
      </c>
      <c r="M272" s="16"/>
    </row>
    <row r="273" spans="1:13" x14ac:dyDescent="0.25">
      <c r="A273" s="31" t="s">
        <v>0</v>
      </c>
      <c r="B273" s="32" t="s">
        <v>244</v>
      </c>
      <c r="C273" s="33">
        <f t="shared" si="131"/>
        <v>1320000</v>
      </c>
      <c r="D273" s="33">
        <f t="shared" si="131"/>
        <v>1320000</v>
      </c>
      <c r="E273" s="33">
        <f t="shared" si="131"/>
        <v>1320000</v>
      </c>
      <c r="F273" s="33">
        <f t="shared" si="131"/>
        <v>1320000</v>
      </c>
      <c r="G273" s="33">
        <f>MAR!I273</f>
        <v>220000</v>
      </c>
      <c r="H273" s="33">
        <f t="shared" si="131"/>
        <v>0</v>
      </c>
      <c r="I273" s="33">
        <f t="shared" si="131"/>
        <v>0</v>
      </c>
      <c r="J273" s="59">
        <f t="shared" si="126"/>
        <v>220000</v>
      </c>
      <c r="K273" s="54">
        <f t="shared" si="127"/>
        <v>1100000</v>
      </c>
      <c r="L273" s="55">
        <f t="shared" si="128"/>
        <v>0.16666666666666666</v>
      </c>
    </row>
    <row r="274" spans="1:13" x14ac:dyDescent="0.25">
      <c r="A274" s="31">
        <v>521211</v>
      </c>
      <c r="B274" s="32" t="s">
        <v>1</v>
      </c>
      <c r="C274" s="33">
        <f t="shared" si="131"/>
        <v>1320000</v>
      </c>
      <c r="D274" s="33">
        <f t="shared" si="131"/>
        <v>1320000</v>
      </c>
      <c r="E274" s="33">
        <f t="shared" si="131"/>
        <v>1320000</v>
      </c>
      <c r="F274" s="33">
        <f t="shared" si="131"/>
        <v>1320000</v>
      </c>
      <c r="G274" s="33">
        <f>MAR!I274</f>
        <v>220000</v>
      </c>
      <c r="H274" s="33">
        <f t="shared" si="131"/>
        <v>0</v>
      </c>
      <c r="I274" s="33">
        <f t="shared" si="131"/>
        <v>0</v>
      </c>
      <c r="J274" s="59">
        <f t="shared" si="126"/>
        <v>220000</v>
      </c>
      <c r="K274" s="54">
        <f t="shared" si="127"/>
        <v>1100000</v>
      </c>
      <c r="L274" s="55">
        <f t="shared" si="128"/>
        <v>0.16666666666666666</v>
      </c>
    </row>
    <row r="275" spans="1:13" s="7" customFormat="1" x14ac:dyDescent="0.25">
      <c r="A275" s="31"/>
      <c r="B275" s="32" t="s">
        <v>336</v>
      </c>
      <c r="C275" s="33">
        <v>1320000</v>
      </c>
      <c r="D275" s="33">
        <v>1320000</v>
      </c>
      <c r="E275" s="33">
        <v>1320000</v>
      </c>
      <c r="F275" s="33">
        <v>1320000</v>
      </c>
      <c r="G275" s="1">
        <f>MAR!I275</f>
        <v>220000</v>
      </c>
      <c r="H275" s="33"/>
      <c r="I275" s="33">
        <v>0</v>
      </c>
      <c r="J275" s="59">
        <f t="shared" si="126"/>
        <v>220000</v>
      </c>
      <c r="K275" s="54">
        <f t="shared" si="127"/>
        <v>1100000</v>
      </c>
      <c r="L275" s="55">
        <f t="shared" si="128"/>
        <v>0.16666666666666666</v>
      </c>
      <c r="M275" s="16"/>
    </row>
    <row r="276" spans="1:13" s="7" customFormat="1" x14ac:dyDescent="0.25">
      <c r="A276" s="31" t="s">
        <v>189</v>
      </c>
      <c r="B276" s="32" t="s">
        <v>41</v>
      </c>
      <c r="C276" s="33">
        <f>C277+C282+C286</f>
        <v>4875000</v>
      </c>
      <c r="D276" s="33">
        <f>D277+D282+D286</f>
        <v>4875000</v>
      </c>
      <c r="E276" s="33">
        <f>E277+E282+E286</f>
        <v>4875000</v>
      </c>
      <c r="F276" s="33">
        <f>F277+F282+F286</f>
        <v>4875000</v>
      </c>
      <c r="G276" s="33">
        <f>MAR!I276</f>
        <v>390000</v>
      </c>
      <c r="H276" s="33">
        <f t="shared" ref="H276:I276" si="132">H277+H282+H286</f>
        <v>1365000</v>
      </c>
      <c r="I276" s="33">
        <f t="shared" si="132"/>
        <v>0</v>
      </c>
      <c r="J276" s="59">
        <f t="shared" si="126"/>
        <v>1755000</v>
      </c>
      <c r="K276" s="33">
        <f t="shared" si="127"/>
        <v>3120000</v>
      </c>
      <c r="L276" s="55">
        <f t="shared" si="128"/>
        <v>0.36</v>
      </c>
      <c r="M276" s="16"/>
    </row>
    <row r="277" spans="1:13" x14ac:dyDescent="0.25">
      <c r="A277" s="31" t="s">
        <v>216</v>
      </c>
      <c r="B277" s="32" t="s">
        <v>42</v>
      </c>
      <c r="C277" s="33">
        <f t="shared" ref="C277:I278" si="133">C278</f>
        <v>2750000</v>
      </c>
      <c r="D277" s="33">
        <f t="shared" si="133"/>
        <v>2750000</v>
      </c>
      <c r="E277" s="33">
        <f t="shared" si="133"/>
        <v>2750000</v>
      </c>
      <c r="F277" s="33">
        <f t="shared" si="133"/>
        <v>2750000</v>
      </c>
      <c r="G277" s="33">
        <f>MAR!I277</f>
        <v>220000</v>
      </c>
      <c r="H277" s="33">
        <f t="shared" si="133"/>
        <v>770000</v>
      </c>
      <c r="I277" s="33">
        <f t="shared" si="133"/>
        <v>0</v>
      </c>
      <c r="J277" s="59">
        <f t="shared" si="126"/>
        <v>990000</v>
      </c>
      <c r="K277" s="33">
        <f t="shared" si="127"/>
        <v>1760000</v>
      </c>
      <c r="L277" s="55">
        <f t="shared" si="128"/>
        <v>0.36</v>
      </c>
    </row>
    <row r="278" spans="1:13" x14ac:dyDescent="0.25">
      <c r="A278" s="31" t="s">
        <v>0</v>
      </c>
      <c r="B278" s="32" t="s">
        <v>245</v>
      </c>
      <c r="C278" s="33">
        <f t="shared" si="133"/>
        <v>2750000</v>
      </c>
      <c r="D278" s="33">
        <f t="shared" si="133"/>
        <v>2750000</v>
      </c>
      <c r="E278" s="33">
        <f t="shared" si="133"/>
        <v>2750000</v>
      </c>
      <c r="F278" s="33">
        <f t="shared" si="133"/>
        <v>2750000</v>
      </c>
      <c r="G278" s="33">
        <f>MAR!I278</f>
        <v>220000</v>
      </c>
      <c r="H278" s="33">
        <f t="shared" si="133"/>
        <v>770000</v>
      </c>
      <c r="I278" s="33">
        <f t="shared" si="133"/>
        <v>0</v>
      </c>
      <c r="J278" s="59">
        <f t="shared" si="126"/>
        <v>990000</v>
      </c>
      <c r="K278" s="33">
        <f t="shared" si="127"/>
        <v>1760000</v>
      </c>
      <c r="L278" s="55">
        <f t="shared" si="128"/>
        <v>0.36</v>
      </c>
    </row>
    <row r="279" spans="1:13" x14ac:dyDescent="0.25">
      <c r="A279" s="31">
        <v>521211</v>
      </c>
      <c r="B279" s="32" t="s">
        <v>1</v>
      </c>
      <c r="C279" s="33">
        <f>SUM(C280:C281)</f>
        <v>2750000</v>
      </c>
      <c r="D279" s="33">
        <f>SUM(D280:D281)</f>
        <v>2750000</v>
      </c>
      <c r="E279" s="33">
        <f>SUM(E280:E281)</f>
        <v>2750000</v>
      </c>
      <c r="F279" s="33">
        <f>SUM(F280:F281)</f>
        <v>2750000</v>
      </c>
      <c r="G279" s="33">
        <f>MAR!I279</f>
        <v>220000</v>
      </c>
      <c r="H279" s="33">
        <f t="shared" ref="H279:I279" si="134">SUM(H280:H281)</f>
        <v>770000</v>
      </c>
      <c r="I279" s="33">
        <f t="shared" si="134"/>
        <v>0</v>
      </c>
      <c r="J279" s="59">
        <f t="shared" si="126"/>
        <v>990000</v>
      </c>
      <c r="K279" s="33">
        <f t="shared" si="127"/>
        <v>1760000</v>
      </c>
      <c r="L279" s="55">
        <f t="shared" si="128"/>
        <v>0.36</v>
      </c>
    </row>
    <row r="280" spans="1:13" x14ac:dyDescent="0.25">
      <c r="A280" s="31"/>
      <c r="B280" s="32" t="s">
        <v>476</v>
      </c>
      <c r="C280" s="33">
        <v>1875000</v>
      </c>
      <c r="D280" s="33">
        <v>1875000</v>
      </c>
      <c r="E280" s="33">
        <v>1875000</v>
      </c>
      <c r="F280" s="33">
        <v>1875000</v>
      </c>
      <c r="G280" s="1">
        <f>MAR!I280</f>
        <v>150000</v>
      </c>
      <c r="H280" s="33">
        <v>525000</v>
      </c>
      <c r="I280" s="33">
        <v>0</v>
      </c>
      <c r="J280" s="59">
        <f t="shared" si="126"/>
        <v>675000</v>
      </c>
      <c r="K280" s="54">
        <f t="shared" si="127"/>
        <v>1200000</v>
      </c>
      <c r="L280" s="55">
        <f t="shared" si="128"/>
        <v>0.36</v>
      </c>
    </row>
    <row r="281" spans="1:13" x14ac:dyDescent="0.25">
      <c r="A281" s="31"/>
      <c r="B281" s="32" t="s">
        <v>281</v>
      </c>
      <c r="C281" s="33">
        <v>875000</v>
      </c>
      <c r="D281" s="33">
        <v>875000</v>
      </c>
      <c r="E281" s="33">
        <v>875000</v>
      </c>
      <c r="F281" s="33">
        <v>875000</v>
      </c>
      <c r="G281" s="1">
        <f>MAR!I281</f>
        <v>70000</v>
      </c>
      <c r="H281" s="33">
        <v>245000</v>
      </c>
      <c r="I281" s="33">
        <v>0</v>
      </c>
      <c r="J281" s="59">
        <f t="shared" si="126"/>
        <v>315000</v>
      </c>
      <c r="K281" s="54">
        <f t="shared" si="127"/>
        <v>560000</v>
      </c>
      <c r="L281" s="55">
        <f t="shared" si="128"/>
        <v>0.36</v>
      </c>
    </row>
    <row r="282" spans="1:13" x14ac:dyDescent="0.25">
      <c r="A282" s="31" t="s">
        <v>217</v>
      </c>
      <c r="B282" s="32" t="s">
        <v>43</v>
      </c>
      <c r="C282" s="33">
        <f t="shared" ref="C282:I284" si="135">C283</f>
        <v>1500000</v>
      </c>
      <c r="D282" s="33">
        <f t="shared" si="135"/>
        <v>1500000</v>
      </c>
      <c r="E282" s="33">
        <f t="shared" si="135"/>
        <v>1500000</v>
      </c>
      <c r="F282" s="33">
        <f t="shared" si="135"/>
        <v>1500000</v>
      </c>
      <c r="G282" s="33">
        <f>MAR!I282</f>
        <v>120000</v>
      </c>
      <c r="H282" s="33">
        <f t="shared" si="135"/>
        <v>420000</v>
      </c>
      <c r="I282" s="33">
        <f t="shared" si="135"/>
        <v>0</v>
      </c>
      <c r="J282" s="59">
        <f t="shared" si="126"/>
        <v>540000</v>
      </c>
      <c r="K282" s="33">
        <f t="shared" si="127"/>
        <v>960000</v>
      </c>
      <c r="L282" s="55">
        <f t="shared" si="128"/>
        <v>0.36</v>
      </c>
    </row>
    <row r="283" spans="1:13" x14ac:dyDescent="0.25">
      <c r="A283" s="31" t="s">
        <v>0</v>
      </c>
      <c r="B283" s="32" t="s">
        <v>244</v>
      </c>
      <c r="C283" s="33">
        <f t="shared" si="135"/>
        <v>1500000</v>
      </c>
      <c r="D283" s="33">
        <f t="shared" si="135"/>
        <v>1500000</v>
      </c>
      <c r="E283" s="33">
        <f t="shared" si="135"/>
        <v>1500000</v>
      </c>
      <c r="F283" s="33">
        <f t="shared" si="135"/>
        <v>1500000</v>
      </c>
      <c r="G283" s="33">
        <f>MAR!I283</f>
        <v>120000</v>
      </c>
      <c r="H283" s="33">
        <f t="shared" si="135"/>
        <v>420000</v>
      </c>
      <c r="I283" s="33">
        <f t="shared" si="135"/>
        <v>0</v>
      </c>
      <c r="J283" s="59">
        <f t="shared" si="126"/>
        <v>540000</v>
      </c>
      <c r="K283" s="33">
        <f t="shared" si="127"/>
        <v>960000</v>
      </c>
      <c r="L283" s="55">
        <f t="shared" si="128"/>
        <v>0.36</v>
      </c>
    </row>
    <row r="284" spans="1:13" s="7" customFormat="1" x14ac:dyDescent="0.25">
      <c r="A284" s="31">
        <v>521211</v>
      </c>
      <c r="B284" s="32" t="s">
        <v>1</v>
      </c>
      <c r="C284" s="33">
        <f t="shared" si="135"/>
        <v>1500000</v>
      </c>
      <c r="D284" s="33">
        <f t="shared" si="135"/>
        <v>1500000</v>
      </c>
      <c r="E284" s="33">
        <f t="shared" si="135"/>
        <v>1500000</v>
      </c>
      <c r="F284" s="33">
        <f t="shared" si="135"/>
        <v>1500000</v>
      </c>
      <c r="G284" s="33">
        <f>MAR!I284</f>
        <v>120000</v>
      </c>
      <c r="H284" s="33">
        <f t="shared" si="135"/>
        <v>420000</v>
      </c>
      <c r="I284" s="33">
        <f t="shared" si="135"/>
        <v>0</v>
      </c>
      <c r="J284" s="59">
        <f t="shared" si="126"/>
        <v>540000</v>
      </c>
      <c r="K284" s="33">
        <f t="shared" si="127"/>
        <v>960000</v>
      </c>
      <c r="L284" s="55">
        <f t="shared" si="128"/>
        <v>0.36</v>
      </c>
      <c r="M284" s="16"/>
    </row>
    <row r="285" spans="1:13" x14ac:dyDescent="0.25">
      <c r="A285" s="31"/>
      <c r="B285" s="32" t="s">
        <v>460</v>
      </c>
      <c r="C285" s="33">
        <v>1500000</v>
      </c>
      <c r="D285" s="33">
        <v>1500000</v>
      </c>
      <c r="E285" s="33">
        <v>1500000</v>
      </c>
      <c r="F285" s="33">
        <v>1500000</v>
      </c>
      <c r="G285" s="1">
        <f>MAR!I285</f>
        <v>120000</v>
      </c>
      <c r="H285" s="33">
        <v>420000</v>
      </c>
      <c r="I285" s="33">
        <v>0</v>
      </c>
      <c r="J285" s="59">
        <f t="shared" si="126"/>
        <v>540000</v>
      </c>
      <c r="K285" s="54">
        <f t="shared" si="127"/>
        <v>960000</v>
      </c>
      <c r="L285" s="55">
        <f t="shared" si="128"/>
        <v>0.36</v>
      </c>
    </row>
    <row r="286" spans="1:13" x14ac:dyDescent="0.25">
      <c r="A286" s="31" t="s">
        <v>227</v>
      </c>
      <c r="B286" s="32" t="s">
        <v>44</v>
      </c>
      <c r="C286" s="33">
        <f t="shared" ref="C286:I288" si="136">C287</f>
        <v>625000</v>
      </c>
      <c r="D286" s="33">
        <f t="shared" si="136"/>
        <v>625000</v>
      </c>
      <c r="E286" s="33">
        <f t="shared" si="136"/>
        <v>625000</v>
      </c>
      <c r="F286" s="33">
        <f t="shared" si="136"/>
        <v>625000</v>
      </c>
      <c r="G286" s="33">
        <f>MAR!I286</f>
        <v>50000</v>
      </c>
      <c r="H286" s="33">
        <f t="shared" si="136"/>
        <v>175000</v>
      </c>
      <c r="I286" s="33">
        <f t="shared" si="136"/>
        <v>0</v>
      </c>
      <c r="J286" s="59">
        <f t="shared" si="126"/>
        <v>225000</v>
      </c>
      <c r="K286" s="33">
        <f t="shared" si="127"/>
        <v>400000</v>
      </c>
      <c r="L286" s="55">
        <f t="shared" si="128"/>
        <v>0.36</v>
      </c>
    </row>
    <row r="287" spans="1:13" x14ac:dyDescent="0.25">
      <c r="A287" s="31" t="s">
        <v>0</v>
      </c>
      <c r="B287" s="32" t="s">
        <v>244</v>
      </c>
      <c r="C287" s="33">
        <f t="shared" si="136"/>
        <v>625000</v>
      </c>
      <c r="D287" s="33">
        <f t="shared" si="136"/>
        <v>625000</v>
      </c>
      <c r="E287" s="33">
        <f t="shared" si="136"/>
        <v>625000</v>
      </c>
      <c r="F287" s="33">
        <f t="shared" si="136"/>
        <v>625000</v>
      </c>
      <c r="G287" s="33">
        <f>MAR!I287</f>
        <v>50000</v>
      </c>
      <c r="H287" s="33">
        <f t="shared" si="136"/>
        <v>175000</v>
      </c>
      <c r="I287" s="33">
        <f t="shared" si="136"/>
        <v>0</v>
      </c>
      <c r="J287" s="59">
        <f t="shared" si="126"/>
        <v>225000</v>
      </c>
      <c r="K287" s="33">
        <f t="shared" si="127"/>
        <v>400000</v>
      </c>
      <c r="L287" s="55">
        <f t="shared" si="128"/>
        <v>0.36</v>
      </c>
    </row>
    <row r="288" spans="1:13" s="7" customFormat="1" x14ac:dyDescent="0.25">
      <c r="A288" s="31">
        <v>521211</v>
      </c>
      <c r="B288" s="32" t="s">
        <v>1</v>
      </c>
      <c r="C288" s="33">
        <f t="shared" si="136"/>
        <v>625000</v>
      </c>
      <c r="D288" s="33">
        <f t="shared" si="136"/>
        <v>625000</v>
      </c>
      <c r="E288" s="33">
        <f t="shared" si="136"/>
        <v>625000</v>
      </c>
      <c r="F288" s="33">
        <f t="shared" si="136"/>
        <v>625000</v>
      </c>
      <c r="G288" s="33">
        <f>MAR!I288</f>
        <v>50000</v>
      </c>
      <c r="H288" s="33">
        <f t="shared" si="136"/>
        <v>175000</v>
      </c>
      <c r="I288" s="33">
        <f t="shared" si="136"/>
        <v>0</v>
      </c>
      <c r="J288" s="59">
        <f t="shared" si="126"/>
        <v>225000</v>
      </c>
      <c r="K288" s="33">
        <f t="shared" si="127"/>
        <v>400000</v>
      </c>
      <c r="L288" s="55">
        <f t="shared" si="128"/>
        <v>0.36</v>
      </c>
      <c r="M288" s="16"/>
    </row>
    <row r="289" spans="1:13" x14ac:dyDescent="0.25">
      <c r="A289" s="31"/>
      <c r="B289" s="32" t="s">
        <v>336</v>
      </c>
      <c r="C289" s="33">
        <v>625000</v>
      </c>
      <c r="D289" s="33">
        <v>625000</v>
      </c>
      <c r="E289" s="33">
        <v>625000</v>
      </c>
      <c r="F289" s="33">
        <v>625000</v>
      </c>
      <c r="G289" s="1">
        <f>MAR!I289</f>
        <v>50000</v>
      </c>
      <c r="H289" s="33">
        <v>175000</v>
      </c>
      <c r="I289" s="33">
        <v>0</v>
      </c>
      <c r="J289" s="59">
        <f t="shared" si="126"/>
        <v>225000</v>
      </c>
      <c r="K289" s="54">
        <f t="shared" si="127"/>
        <v>400000</v>
      </c>
      <c r="L289" s="55">
        <f t="shared" si="128"/>
        <v>0.36</v>
      </c>
    </row>
    <row r="290" spans="1:13" s="7" customFormat="1" x14ac:dyDescent="0.25">
      <c r="A290" s="31" t="s">
        <v>188</v>
      </c>
      <c r="B290" s="32" t="s">
        <v>45</v>
      </c>
      <c r="C290" s="33">
        <f>C291+C296+C300</f>
        <v>42096000</v>
      </c>
      <c r="D290" s="33">
        <f>D291+D296+D300</f>
        <v>42096000</v>
      </c>
      <c r="E290" s="33">
        <f>E291+E296+E300</f>
        <v>42096000</v>
      </c>
      <c r="F290" s="33">
        <f>F291+F296+F300</f>
        <v>42096000</v>
      </c>
      <c r="G290" s="33">
        <f>MAR!I290</f>
        <v>7016000</v>
      </c>
      <c r="H290" s="33">
        <f t="shared" ref="H290:I290" si="137">H291+H296+H300</f>
        <v>3508000</v>
      </c>
      <c r="I290" s="33">
        <f t="shared" si="137"/>
        <v>0</v>
      </c>
      <c r="J290" s="59">
        <f t="shared" si="126"/>
        <v>10524000</v>
      </c>
      <c r="K290" s="33">
        <f t="shared" si="127"/>
        <v>31572000</v>
      </c>
      <c r="L290" s="55">
        <f t="shared" si="128"/>
        <v>0.25</v>
      </c>
      <c r="M290" s="16"/>
    </row>
    <row r="291" spans="1:13" s="7" customFormat="1" x14ac:dyDescent="0.25">
      <c r="A291" s="31" t="s">
        <v>216</v>
      </c>
      <c r="B291" s="32" t="s">
        <v>46</v>
      </c>
      <c r="C291" s="33">
        <f t="shared" ref="C291:I292" si="138">C292</f>
        <v>13296000</v>
      </c>
      <c r="D291" s="33">
        <f t="shared" si="138"/>
        <v>13296000</v>
      </c>
      <c r="E291" s="33">
        <f t="shared" si="138"/>
        <v>13296000</v>
      </c>
      <c r="F291" s="33">
        <f t="shared" si="138"/>
        <v>13296000</v>
      </c>
      <c r="G291" s="33">
        <f>MAR!I291</f>
        <v>2216000</v>
      </c>
      <c r="H291" s="33">
        <f t="shared" si="138"/>
        <v>1108000</v>
      </c>
      <c r="I291" s="33">
        <f t="shared" si="138"/>
        <v>0</v>
      </c>
      <c r="J291" s="59">
        <f t="shared" si="126"/>
        <v>3324000</v>
      </c>
      <c r="K291" s="33">
        <f t="shared" si="127"/>
        <v>9972000</v>
      </c>
      <c r="L291" s="55">
        <f t="shared" si="128"/>
        <v>0.25</v>
      </c>
      <c r="M291" s="16"/>
    </row>
    <row r="292" spans="1:13" s="7" customFormat="1" x14ac:dyDescent="0.25">
      <c r="A292" s="31" t="s">
        <v>0</v>
      </c>
      <c r="B292" s="32" t="s">
        <v>246</v>
      </c>
      <c r="C292" s="33">
        <f t="shared" si="138"/>
        <v>13296000</v>
      </c>
      <c r="D292" s="33">
        <f t="shared" si="138"/>
        <v>13296000</v>
      </c>
      <c r="E292" s="33">
        <f t="shared" si="138"/>
        <v>13296000</v>
      </c>
      <c r="F292" s="33">
        <f t="shared" si="138"/>
        <v>13296000</v>
      </c>
      <c r="G292" s="33">
        <f>MAR!I292</f>
        <v>2216000</v>
      </c>
      <c r="H292" s="33">
        <f t="shared" si="138"/>
        <v>1108000</v>
      </c>
      <c r="I292" s="33">
        <f t="shared" si="138"/>
        <v>0</v>
      </c>
      <c r="J292" s="59">
        <f t="shared" si="126"/>
        <v>3324000</v>
      </c>
      <c r="K292" s="33">
        <f t="shared" si="127"/>
        <v>9972000</v>
      </c>
      <c r="L292" s="55">
        <f t="shared" si="128"/>
        <v>0.25</v>
      </c>
      <c r="M292" s="16"/>
    </row>
    <row r="293" spans="1:13" x14ac:dyDescent="0.25">
      <c r="A293" s="31">
        <v>521211</v>
      </c>
      <c r="B293" s="32" t="s">
        <v>1</v>
      </c>
      <c r="C293" s="33">
        <f>SUM(C294:C295)</f>
        <v>13296000</v>
      </c>
      <c r="D293" s="33">
        <f>SUM(D294:D295)</f>
        <v>13296000</v>
      </c>
      <c r="E293" s="33">
        <f>SUM(E294:E295)</f>
        <v>13296000</v>
      </c>
      <c r="F293" s="33">
        <f>SUM(F294:F295)</f>
        <v>13296000</v>
      </c>
      <c r="G293" s="33">
        <f>MAR!I293</f>
        <v>2216000</v>
      </c>
      <c r="H293" s="33">
        <f t="shared" ref="H293:I293" si="139">SUM(H294:H295)</f>
        <v>1108000</v>
      </c>
      <c r="I293" s="33">
        <f t="shared" si="139"/>
        <v>0</v>
      </c>
      <c r="J293" s="59">
        <f t="shared" si="126"/>
        <v>3324000</v>
      </c>
      <c r="K293" s="33">
        <f t="shared" si="127"/>
        <v>9972000</v>
      </c>
      <c r="L293" s="55">
        <f t="shared" si="128"/>
        <v>0.25</v>
      </c>
    </row>
    <row r="294" spans="1:13" x14ac:dyDescent="0.25">
      <c r="A294" s="31"/>
      <c r="B294" s="32" t="s">
        <v>281</v>
      </c>
      <c r="C294" s="33">
        <v>5376000</v>
      </c>
      <c r="D294" s="33">
        <v>5376000</v>
      </c>
      <c r="E294" s="33">
        <v>5376000</v>
      </c>
      <c r="F294" s="33">
        <v>5376000</v>
      </c>
      <c r="G294" s="1">
        <f>MAR!I294</f>
        <v>896000</v>
      </c>
      <c r="H294" s="33">
        <v>448000</v>
      </c>
      <c r="I294" s="33">
        <v>0</v>
      </c>
      <c r="J294" s="59">
        <f t="shared" si="126"/>
        <v>1344000</v>
      </c>
      <c r="K294" s="54">
        <f t="shared" si="127"/>
        <v>4032000</v>
      </c>
      <c r="L294" s="55">
        <f t="shared" si="128"/>
        <v>0.25</v>
      </c>
      <c r="M294" s="5"/>
    </row>
    <row r="295" spans="1:13" s="7" customFormat="1" x14ac:dyDescent="0.25">
      <c r="A295" s="31"/>
      <c r="B295" s="32" t="s">
        <v>510</v>
      </c>
      <c r="C295" s="33">
        <v>7920000</v>
      </c>
      <c r="D295" s="33">
        <v>7920000</v>
      </c>
      <c r="E295" s="33">
        <v>7920000</v>
      </c>
      <c r="F295" s="33">
        <v>7920000</v>
      </c>
      <c r="G295" s="1">
        <f>MAR!I295</f>
        <v>1320000</v>
      </c>
      <c r="H295" s="33">
        <v>660000</v>
      </c>
      <c r="I295" s="33">
        <v>0</v>
      </c>
      <c r="J295" s="59">
        <f t="shared" si="126"/>
        <v>1980000</v>
      </c>
      <c r="K295" s="54">
        <f t="shared" si="127"/>
        <v>5940000</v>
      </c>
      <c r="L295" s="55">
        <f t="shared" si="128"/>
        <v>0.25</v>
      </c>
      <c r="M295" s="5"/>
    </row>
    <row r="296" spans="1:13" x14ac:dyDescent="0.25">
      <c r="A296" s="31" t="s">
        <v>217</v>
      </c>
      <c r="B296" s="32" t="s">
        <v>47</v>
      </c>
      <c r="C296" s="33">
        <f t="shared" ref="C296:I298" si="140">C297</f>
        <v>26400000</v>
      </c>
      <c r="D296" s="33">
        <f t="shared" si="140"/>
        <v>26400000</v>
      </c>
      <c r="E296" s="33">
        <f t="shared" si="140"/>
        <v>26400000</v>
      </c>
      <c r="F296" s="33">
        <f t="shared" si="140"/>
        <v>26400000</v>
      </c>
      <c r="G296" s="33">
        <f>MAR!I296</f>
        <v>4400000</v>
      </c>
      <c r="H296" s="33">
        <f t="shared" si="140"/>
        <v>2200000</v>
      </c>
      <c r="I296" s="33">
        <f t="shared" si="140"/>
        <v>0</v>
      </c>
      <c r="J296" s="59">
        <f t="shared" si="126"/>
        <v>6600000</v>
      </c>
      <c r="K296" s="33">
        <f t="shared" si="127"/>
        <v>19800000</v>
      </c>
      <c r="L296" s="55">
        <f t="shared" si="128"/>
        <v>0.25</v>
      </c>
    </row>
    <row r="297" spans="1:13" x14ac:dyDescent="0.25">
      <c r="A297" s="31" t="s">
        <v>0</v>
      </c>
      <c r="B297" s="32" t="s">
        <v>244</v>
      </c>
      <c r="C297" s="33">
        <f t="shared" si="140"/>
        <v>26400000</v>
      </c>
      <c r="D297" s="33">
        <f t="shared" si="140"/>
        <v>26400000</v>
      </c>
      <c r="E297" s="33">
        <f t="shared" si="140"/>
        <v>26400000</v>
      </c>
      <c r="F297" s="33">
        <f t="shared" si="140"/>
        <v>26400000</v>
      </c>
      <c r="G297" s="33">
        <f>MAR!I297</f>
        <v>4400000</v>
      </c>
      <c r="H297" s="33">
        <f t="shared" si="140"/>
        <v>2200000</v>
      </c>
      <c r="I297" s="33">
        <f t="shared" si="140"/>
        <v>0</v>
      </c>
      <c r="J297" s="59">
        <f t="shared" si="126"/>
        <v>6600000</v>
      </c>
      <c r="K297" s="33">
        <f t="shared" si="127"/>
        <v>19800000</v>
      </c>
      <c r="L297" s="55">
        <f t="shared" si="128"/>
        <v>0.25</v>
      </c>
      <c r="M297" s="5"/>
    </row>
    <row r="298" spans="1:13" s="7" customFormat="1" x14ac:dyDescent="0.25">
      <c r="A298" s="31">
        <v>524113</v>
      </c>
      <c r="B298" s="32" t="s">
        <v>38</v>
      </c>
      <c r="C298" s="33">
        <f t="shared" si="140"/>
        <v>26400000</v>
      </c>
      <c r="D298" s="33">
        <f t="shared" si="140"/>
        <v>26400000</v>
      </c>
      <c r="E298" s="33">
        <f t="shared" si="140"/>
        <v>26400000</v>
      </c>
      <c r="F298" s="33">
        <f t="shared" si="140"/>
        <v>26400000</v>
      </c>
      <c r="G298" s="33">
        <f>MAR!I298</f>
        <v>4400000</v>
      </c>
      <c r="H298" s="33">
        <f t="shared" si="140"/>
        <v>2200000</v>
      </c>
      <c r="I298" s="33">
        <f t="shared" si="140"/>
        <v>0</v>
      </c>
      <c r="J298" s="59">
        <f t="shared" si="126"/>
        <v>6600000</v>
      </c>
      <c r="K298" s="33">
        <f t="shared" si="127"/>
        <v>19800000</v>
      </c>
      <c r="L298" s="55">
        <f t="shared" si="128"/>
        <v>0.25</v>
      </c>
      <c r="M298" s="5"/>
    </row>
    <row r="299" spans="1:13" x14ac:dyDescent="0.25">
      <c r="A299" s="31"/>
      <c r="B299" s="32" t="s">
        <v>477</v>
      </c>
      <c r="C299" s="33">
        <v>26400000</v>
      </c>
      <c r="D299" s="33">
        <v>26400000</v>
      </c>
      <c r="E299" s="33">
        <v>26400000</v>
      </c>
      <c r="F299" s="33">
        <v>26400000</v>
      </c>
      <c r="G299" s="1">
        <f>MAR!I299</f>
        <v>4400000</v>
      </c>
      <c r="H299" s="33">
        <v>2200000</v>
      </c>
      <c r="I299" s="33">
        <v>0</v>
      </c>
      <c r="J299" s="59">
        <f t="shared" si="126"/>
        <v>6600000</v>
      </c>
      <c r="K299" s="54">
        <f t="shared" si="127"/>
        <v>19800000</v>
      </c>
      <c r="L299" s="55">
        <f t="shared" si="128"/>
        <v>0.25</v>
      </c>
      <c r="M299" s="5"/>
    </row>
    <row r="300" spans="1:13" s="7" customFormat="1" x14ac:dyDescent="0.25">
      <c r="A300" s="31" t="s">
        <v>227</v>
      </c>
      <c r="B300" s="32" t="s">
        <v>48</v>
      </c>
      <c r="C300" s="33">
        <f t="shared" ref="C300:I302" si="141">C301</f>
        <v>2400000</v>
      </c>
      <c r="D300" s="33">
        <f t="shared" si="141"/>
        <v>2400000</v>
      </c>
      <c r="E300" s="33">
        <f t="shared" si="141"/>
        <v>2400000</v>
      </c>
      <c r="F300" s="33">
        <f t="shared" si="141"/>
        <v>2400000</v>
      </c>
      <c r="G300" s="33">
        <f>MAR!I300</f>
        <v>400000</v>
      </c>
      <c r="H300" s="33">
        <f t="shared" si="141"/>
        <v>200000</v>
      </c>
      <c r="I300" s="33">
        <f t="shared" si="141"/>
        <v>0</v>
      </c>
      <c r="J300" s="59">
        <f t="shared" si="126"/>
        <v>600000</v>
      </c>
      <c r="K300" s="33">
        <f t="shared" si="127"/>
        <v>1800000</v>
      </c>
      <c r="L300" s="55">
        <f t="shared" si="128"/>
        <v>0.25</v>
      </c>
      <c r="M300" s="16"/>
    </row>
    <row r="301" spans="1:13" s="7" customFormat="1" x14ac:dyDescent="0.25">
      <c r="A301" s="31" t="s">
        <v>0</v>
      </c>
      <c r="B301" s="32" t="s">
        <v>244</v>
      </c>
      <c r="C301" s="33">
        <f t="shared" si="141"/>
        <v>2400000</v>
      </c>
      <c r="D301" s="33">
        <f t="shared" si="141"/>
        <v>2400000</v>
      </c>
      <c r="E301" s="33">
        <f t="shared" si="141"/>
        <v>2400000</v>
      </c>
      <c r="F301" s="33">
        <f t="shared" si="141"/>
        <v>2400000</v>
      </c>
      <c r="G301" s="33">
        <f>MAR!I301</f>
        <v>400000</v>
      </c>
      <c r="H301" s="33">
        <f t="shared" si="141"/>
        <v>200000</v>
      </c>
      <c r="I301" s="33">
        <f t="shared" si="141"/>
        <v>0</v>
      </c>
      <c r="J301" s="59">
        <f t="shared" si="126"/>
        <v>600000</v>
      </c>
      <c r="K301" s="33">
        <f t="shared" si="127"/>
        <v>1800000</v>
      </c>
      <c r="L301" s="55">
        <f t="shared" si="128"/>
        <v>0.25</v>
      </c>
      <c r="M301" s="5"/>
    </row>
    <row r="302" spans="1:13" s="7" customFormat="1" x14ac:dyDescent="0.25">
      <c r="A302" s="31">
        <v>521211</v>
      </c>
      <c r="B302" s="32" t="s">
        <v>1</v>
      </c>
      <c r="C302" s="33">
        <f t="shared" si="141"/>
        <v>2400000</v>
      </c>
      <c r="D302" s="33">
        <f t="shared" si="141"/>
        <v>2400000</v>
      </c>
      <c r="E302" s="33">
        <f t="shared" si="141"/>
        <v>2400000</v>
      </c>
      <c r="F302" s="33">
        <f t="shared" si="141"/>
        <v>2400000</v>
      </c>
      <c r="G302" s="33">
        <f>MAR!I302</f>
        <v>400000</v>
      </c>
      <c r="H302" s="33">
        <f t="shared" si="141"/>
        <v>200000</v>
      </c>
      <c r="I302" s="33">
        <f t="shared" si="141"/>
        <v>0</v>
      </c>
      <c r="J302" s="59">
        <f t="shared" si="126"/>
        <v>600000</v>
      </c>
      <c r="K302" s="33">
        <f t="shared" si="127"/>
        <v>1800000</v>
      </c>
      <c r="L302" s="55">
        <f t="shared" si="128"/>
        <v>0.25</v>
      </c>
      <c r="M302" s="5"/>
    </row>
    <row r="303" spans="1:13" x14ac:dyDescent="0.25">
      <c r="A303" s="31"/>
      <c r="B303" s="32" t="s">
        <v>336</v>
      </c>
      <c r="C303" s="33">
        <v>2400000</v>
      </c>
      <c r="D303" s="33">
        <v>2400000</v>
      </c>
      <c r="E303" s="33">
        <v>2400000</v>
      </c>
      <c r="F303" s="33">
        <v>2400000</v>
      </c>
      <c r="G303" s="1">
        <f>MAR!I303</f>
        <v>400000</v>
      </c>
      <c r="H303" s="33">
        <v>200000</v>
      </c>
      <c r="I303" s="33">
        <v>0</v>
      </c>
      <c r="J303" s="59">
        <f t="shared" si="126"/>
        <v>600000</v>
      </c>
      <c r="K303" s="54">
        <f t="shared" si="127"/>
        <v>1800000</v>
      </c>
      <c r="L303" s="55">
        <f t="shared" si="128"/>
        <v>0.25</v>
      </c>
      <c r="M303" s="5"/>
    </row>
    <row r="304" spans="1:13" s="7" customFormat="1" x14ac:dyDescent="0.25">
      <c r="A304" s="31" t="s">
        <v>187</v>
      </c>
      <c r="B304" s="32" t="s">
        <v>49</v>
      </c>
      <c r="C304" s="33">
        <f>C305+C310+C316</f>
        <v>9408000</v>
      </c>
      <c r="D304" s="33">
        <f>D305+D310+D316</f>
        <v>9408000</v>
      </c>
      <c r="E304" s="33">
        <f>E305+E310+E316</f>
        <v>9408000</v>
      </c>
      <c r="F304" s="33">
        <f>F305+F310+F316</f>
        <v>9408000</v>
      </c>
      <c r="G304" s="33">
        <f>MAR!I304</f>
        <v>1344000</v>
      </c>
      <c r="H304" s="33">
        <f t="shared" ref="H304:I304" si="142">H305+H310+H316</f>
        <v>1344000</v>
      </c>
      <c r="I304" s="33">
        <f t="shared" si="142"/>
        <v>0</v>
      </c>
      <c r="J304" s="59">
        <f t="shared" si="126"/>
        <v>2688000</v>
      </c>
      <c r="K304" s="33">
        <f t="shared" si="127"/>
        <v>6720000</v>
      </c>
      <c r="L304" s="55">
        <f t="shared" si="128"/>
        <v>0.2857142857142857</v>
      </c>
      <c r="M304" s="5"/>
    </row>
    <row r="305" spans="1:13" x14ac:dyDescent="0.25">
      <c r="A305" s="31" t="s">
        <v>216</v>
      </c>
      <c r="B305" s="32" t="s">
        <v>50</v>
      </c>
      <c r="C305" s="33">
        <f t="shared" ref="C305:I306" si="143">C306</f>
        <v>1988000</v>
      </c>
      <c r="D305" s="33">
        <f t="shared" si="143"/>
        <v>1988000</v>
      </c>
      <c r="E305" s="33">
        <f t="shared" si="143"/>
        <v>1988000</v>
      </c>
      <c r="F305" s="33">
        <f t="shared" si="143"/>
        <v>1988000</v>
      </c>
      <c r="G305" s="33">
        <f>MAR!I305</f>
        <v>284000</v>
      </c>
      <c r="H305" s="33">
        <f t="shared" si="143"/>
        <v>284000</v>
      </c>
      <c r="I305" s="33">
        <f t="shared" si="143"/>
        <v>0</v>
      </c>
      <c r="J305" s="59">
        <f t="shared" si="126"/>
        <v>568000</v>
      </c>
      <c r="K305" s="33">
        <f t="shared" si="127"/>
        <v>1420000</v>
      </c>
      <c r="L305" s="55">
        <f t="shared" si="128"/>
        <v>0.2857142857142857</v>
      </c>
      <c r="M305" s="5"/>
    </row>
    <row r="306" spans="1:13" x14ac:dyDescent="0.25">
      <c r="A306" s="31" t="s">
        <v>0</v>
      </c>
      <c r="B306" s="32" t="s">
        <v>31</v>
      </c>
      <c r="C306" s="33">
        <f t="shared" si="143"/>
        <v>1988000</v>
      </c>
      <c r="D306" s="33">
        <f t="shared" si="143"/>
        <v>1988000</v>
      </c>
      <c r="E306" s="33">
        <f t="shared" si="143"/>
        <v>1988000</v>
      </c>
      <c r="F306" s="33">
        <f t="shared" si="143"/>
        <v>1988000</v>
      </c>
      <c r="G306" s="33">
        <f>MAR!I306</f>
        <v>284000</v>
      </c>
      <c r="H306" s="33">
        <f t="shared" si="143"/>
        <v>284000</v>
      </c>
      <c r="I306" s="33">
        <f t="shared" si="143"/>
        <v>0</v>
      </c>
      <c r="J306" s="59">
        <f t="shared" si="126"/>
        <v>568000</v>
      </c>
      <c r="K306" s="33">
        <f t="shared" si="127"/>
        <v>1420000</v>
      </c>
      <c r="L306" s="55">
        <f t="shared" si="128"/>
        <v>0.2857142857142857</v>
      </c>
      <c r="M306" s="5"/>
    </row>
    <row r="307" spans="1:13" s="7" customFormat="1" x14ac:dyDescent="0.25">
      <c r="A307" s="31">
        <v>521211</v>
      </c>
      <c r="B307" s="32" t="s">
        <v>1</v>
      </c>
      <c r="C307" s="33">
        <f>SUM(C308:C309)</f>
        <v>1988000</v>
      </c>
      <c r="D307" s="33">
        <f>SUM(D308:D309)</f>
        <v>1988000</v>
      </c>
      <c r="E307" s="33">
        <f>SUM(E308:E309)</f>
        <v>1988000</v>
      </c>
      <c r="F307" s="33">
        <f>SUM(F308:F309)</f>
        <v>1988000</v>
      </c>
      <c r="G307" s="33">
        <f>MAR!I307</f>
        <v>284000</v>
      </c>
      <c r="H307" s="33">
        <f t="shared" ref="H307:I307" si="144">SUM(H308:H309)</f>
        <v>284000</v>
      </c>
      <c r="I307" s="33">
        <f t="shared" si="144"/>
        <v>0</v>
      </c>
      <c r="J307" s="59">
        <f t="shared" si="126"/>
        <v>568000</v>
      </c>
      <c r="K307" s="33">
        <f t="shared" si="127"/>
        <v>1420000</v>
      </c>
      <c r="L307" s="55">
        <f t="shared" si="128"/>
        <v>0.2857142857142857</v>
      </c>
      <c r="M307" s="5"/>
    </row>
    <row r="308" spans="1:13" x14ac:dyDescent="0.25">
      <c r="A308" s="31"/>
      <c r="B308" s="32" t="s">
        <v>281</v>
      </c>
      <c r="C308" s="33">
        <v>938000</v>
      </c>
      <c r="D308" s="33">
        <v>938000</v>
      </c>
      <c r="E308" s="33">
        <v>938000</v>
      </c>
      <c r="F308" s="33">
        <v>938000</v>
      </c>
      <c r="G308" s="1">
        <f>MAR!I308</f>
        <v>134000</v>
      </c>
      <c r="H308" s="33">
        <v>134000</v>
      </c>
      <c r="I308" s="33">
        <v>0</v>
      </c>
      <c r="J308" s="59">
        <f t="shared" si="126"/>
        <v>268000</v>
      </c>
      <c r="K308" s="54">
        <f t="shared" si="127"/>
        <v>670000</v>
      </c>
      <c r="L308" s="55">
        <f t="shared" si="128"/>
        <v>0.2857142857142857</v>
      </c>
      <c r="M308" s="5"/>
    </row>
    <row r="309" spans="1:13" s="7" customFormat="1" x14ac:dyDescent="0.25">
      <c r="A309" s="31"/>
      <c r="B309" s="32" t="s">
        <v>476</v>
      </c>
      <c r="C309" s="33">
        <v>1050000</v>
      </c>
      <c r="D309" s="33">
        <v>1050000</v>
      </c>
      <c r="E309" s="33">
        <v>1050000</v>
      </c>
      <c r="F309" s="33">
        <v>1050000</v>
      </c>
      <c r="G309" s="1">
        <f>MAR!I309</f>
        <v>150000</v>
      </c>
      <c r="H309" s="33">
        <v>150000</v>
      </c>
      <c r="I309" s="33">
        <v>0</v>
      </c>
      <c r="J309" s="59">
        <f t="shared" si="126"/>
        <v>300000</v>
      </c>
      <c r="K309" s="54">
        <f t="shared" si="127"/>
        <v>750000</v>
      </c>
      <c r="L309" s="55">
        <f t="shared" si="128"/>
        <v>0.2857142857142857</v>
      </c>
      <c r="M309" s="16"/>
    </row>
    <row r="310" spans="1:13" s="7" customFormat="1" x14ac:dyDescent="0.25">
      <c r="A310" s="31" t="s">
        <v>217</v>
      </c>
      <c r="B310" s="32" t="s">
        <v>51</v>
      </c>
      <c r="C310" s="33">
        <f>C311</f>
        <v>6720000</v>
      </c>
      <c r="D310" s="33">
        <f>D311</f>
        <v>6720000</v>
      </c>
      <c r="E310" s="33">
        <f>E311</f>
        <v>6720000</v>
      </c>
      <c r="F310" s="33">
        <f>F311</f>
        <v>6720000</v>
      </c>
      <c r="G310" s="33">
        <f>MAR!I310</f>
        <v>960000</v>
      </c>
      <c r="H310" s="33">
        <f t="shared" ref="H310:I310" si="145">H311</f>
        <v>960000</v>
      </c>
      <c r="I310" s="33">
        <f t="shared" si="145"/>
        <v>0</v>
      </c>
      <c r="J310" s="59">
        <f t="shared" si="126"/>
        <v>1920000</v>
      </c>
      <c r="K310" s="33">
        <f t="shared" si="127"/>
        <v>4800000</v>
      </c>
      <c r="L310" s="55">
        <f t="shared" si="128"/>
        <v>0.2857142857142857</v>
      </c>
      <c r="M310" s="5"/>
    </row>
    <row r="311" spans="1:13" x14ac:dyDescent="0.25">
      <c r="A311" s="31" t="s">
        <v>0</v>
      </c>
      <c r="B311" s="32" t="s">
        <v>244</v>
      </c>
      <c r="C311" s="33">
        <f>C312+C314</f>
        <v>6720000</v>
      </c>
      <c r="D311" s="33">
        <f>D312+D314</f>
        <v>6720000</v>
      </c>
      <c r="E311" s="33">
        <f>E312+E314</f>
        <v>6720000</v>
      </c>
      <c r="F311" s="33">
        <f>F312+F314</f>
        <v>6720000</v>
      </c>
      <c r="G311" s="33">
        <f>MAR!I311</f>
        <v>960000</v>
      </c>
      <c r="H311" s="33">
        <f t="shared" ref="H311:I311" si="146">H312+H314</f>
        <v>960000</v>
      </c>
      <c r="I311" s="33">
        <f t="shared" si="146"/>
        <v>0</v>
      </c>
      <c r="J311" s="59">
        <f t="shared" si="126"/>
        <v>1920000</v>
      </c>
      <c r="K311" s="33">
        <f t="shared" si="127"/>
        <v>4800000</v>
      </c>
      <c r="L311" s="55">
        <f t="shared" si="128"/>
        <v>0.2857142857142857</v>
      </c>
    </row>
    <row r="312" spans="1:13" s="7" customFormat="1" x14ac:dyDescent="0.25">
      <c r="A312" s="31">
        <v>521211</v>
      </c>
      <c r="B312" s="32" t="s">
        <v>1</v>
      </c>
      <c r="C312" s="33">
        <f>C313</f>
        <v>2100000</v>
      </c>
      <c r="D312" s="33">
        <f>D313</f>
        <v>2100000</v>
      </c>
      <c r="E312" s="33">
        <f>E313</f>
        <v>2100000</v>
      </c>
      <c r="F312" s="33">
        <f>F313</f>
        <v>2100000</v>
      </c>
      <c r="G312" s="33">
        <f>MAR!I312</f>
        <v>300000</v>
      </c>
      <c r="H312" s="33">
        <f t="shared" ref="H312:I312" si="147">H313</f>
        <v>300000</v>
      </c>
      <c r="I312" s="33">
        <f t="shared" si="147"/>
        <v>0</v>
      </c>
      <c r="J312" s="59">
        <f t="shared" si="126"/>
        <v>600000</v>
      </c>
      <c r="K312" s="33">
        <f t="shared" si="127"/>
        <v>1500000</v>
      </c>
      <c r="L312" s="55">
        <f t="shared" si="128"/>
        <v>0.2857142857142857</v>
      </c>
      <c r="M312" s="5"/>
    </row>
    <row r="313" spans="1:13" x14ac:dyDescent="0.25">
      <c r="A313" s="31"/>
      <c r="B313" s="32" t="s">
        <v>478</v>
      </c>
      <c r="C313" s="33">
        <v>2100000</v>
      </c>
      <c r="D313" s="33">
        <v>2100000</v>
      </c>
      <c r="E313" s="33">
        <v>2100000</v>
      </c>
      <c r="F313" s="33">
        <v>2100000</v>
      </c>
      <c r="G313" s="1">
        <f>MAR!I313</f>
        <v>300000</v>
      </c>
      <c r="H313" s="33">
        <v>300000</v>
      </c>
      <c r="I313" s="33">
        <v>0</v>
      </c>
      <c r="J313" s="59">
        <f t="shared" si="126"/>
        <v>600000</v>
      </c>
      <c r="K313" s="54">
        <f t="shared" si="127"/>
        <v>1500000</v>
      </c>
      <c r="L313" s="55">
        <f t="shared" si="128"/>
        <v>0.2857142857142857</v>
      </c>
      <c r="M313" s="5"/>
    </row>
    <row r="314" spans="1:13" s="7" customFormat="1" x14ac:dyDescent="0.25">
      <c r="A314" s="31">
        <v>524113</v>
      </c>
      <c r="B314" s="32" t="s">
        <v>38</v>
      </c>
      <c r="C314" s="33">
        <f>C315</f>
        <v>4620000</v>
      </c>
      <c r="D314" s="33">
        <f>D315</f>
        <v>4620000</v>
      </c>
      <c r="E314" s="33">
        <f>E315</f>
        <v>4620000</v>
      </c>
      <c r="F314" s="33">
        <f>F315</f>
        <v>4620000</v>
      </c>
      <c r="G314" s="33">
        <f>MAR!I314</f>
        <v>660000</v>
      </c>
      <c r="H314" s="33">
        <f t="shared" ref="H314:I314" si="148">H315</f>
        <v>660000</v>
      </c>
      <c r="I314" s="33">
        <f t="shared" si="148"/>
        <v>0</v>
      </c>
      <c r="J314" s="59">
        <f t="shared" si="126"/>
        <v>1320000</v>
      </c>
      <c r="K314" s="33">
        <f t="shared" si="127"/>
        <v>3300000</v>
      </c>
      <c r="L314" s="55">
        <f t="shared" si="128"/>
        <v>0.2857142857142857</v>
      </c>
      <c r="M314" s="5"/>
    </row>
    <row r="315" spans="1:13" x14ac:dyDescent="0.25">
      <c r="A315" s="31"/>
      <c r="B315" s="32" t="s">
        <v>436</v>
      </c>
      <c r="C315" s="33">
        <v>4620000</v>
      </c>
      <c r="D315" s="33">
        <v>4620000</v>
      </c>
      <c r="E315" s="33">
        <v>4620000</v>
      </c>
      <c r="F315" s="33">
        <v>4620000</v>
      </c>
      <c r="G315" s="1">
        <f>MAR!I315</f>
        <v>660000</v>
      </c>
      <c r="H315" s="33">
        <v>660000</v>
      </c>
      <c r="I315" s="33">
        <v>0</v>
      </c>
      <c r="J315" s="59">
        <f t="shared" si="126"/>
        <v>1320000</v>
      </c>
      <c r="K315" s="54">
        <f t="shared" si="127"/>
        <v>3300000</v>
      </c>
      <c r="L315" s="55">
        <f t="shared" si="128"/>
        <v>0.2857142857142857</v>
      </c>
      <c r="M315" s="5"/>
    </row>
    <row r="316" spans="1:13" x14ac:dyDescent="0.25">
      <c r="A316" s="31" t="s">
        <v>227</v>
      </c>
      <c r="B316" s="32" t="s">
        <v>52</v>
      </c>
      <c r="C316" s="33">
        <f t="shared" ref="C316:I318" si="149">C317</f>
        <v>700000</v>
      </c>
      <c r="D316" s="33">
        <f t="shared" si="149"/>
        <v>700000</v>
      </c>
      <c r="E316" s="33">
        <f t="shared" si="149"/>
        <v>700000</v>
      </c>
      <c r="F316" s="33">
        <f t="shared" si="149"/>
        <v>700000</v>
      </c>
      <c r="G316" s="33">
        <f>MAR!I316</f>
        <v>100000</v>
      </c>
      <c r="H316" s="33">
        <f t="shared" si="149"/>
        <v>100000</v>
      </c>
      <c r="I316" s="33">
        <f t="shared" si="149"/>
        <v>0</v>
      </c>
      <c r="J316" s="59">
        <f t="shared" si="126"/>
        <v>200000</v>
      </c>
      <c r="K316" s="33">
        <f t="shared" si="127"/>
        <v>500000</v>
      </c>
      <c r="L316" s="55">
        <f t="shared" si="128"/>
        <v>0.2857142857142857</v>
      </c>
      <c r="M316" s="5"/>
    </row>
    <row r="317" spans="1:13" x14ac:dyDescent="0.25">
      <c r="A317" s="31" t="s">
        <v>0</v>
      </c>
      <c r="B317" s="32" t="s">
        <v>244</v>
      </c>
      <c r="C317" s="33">
        <f t="shared" si="149"/>
        <v>700000</v>
      </c>
      <c r="D317" s="33">
        <f t="shared" si="149"/>
        <v>700000</v>
      </c>
      <c r="E317" s="33">
        <f t="shared" si="149"/>
        <v>700000</v>
      </c>
      <c r="F317" s="33">
        <f t="shared" si="149"/>
        <v>700000</v>
      </c>
      <c r="G317" s="33">
        <f>MAR!I317</f>
        <v>100000</v>
      </c>
      <c r="H317" s="33">
        <f t="shared" si="149"/>
        <v>100000</v>
      </c>
      <c r="I317" s="33">
        <f t="shared" si="149"/>
        <v>0</v>
      </c>
      <c r="J317" s="59">
        <f t="shared" si="126"/>
        <v>200000</v>
      </c>
      <c r="K317" s="33">
        <f t="shared" si="127"/>
        <v>500000</v>
      </c>
      <c r="L317" s="55">
        <f t="shared" si="128"/>
        <v>0.2857142857142857</v>
      </c>
      <c r="M317" s="5"/>
    </row>
    <row r="318" spans="1:13" s="7" customFormat="1" x14ac:dyDescent="0.25">
      <c r="A318" s="31">
        <v>521211</v>
      </c>
      <c r="B318" s="32" t="s">
        <v>1</v>
      </c>
      <c r="C318" s="33">
        <f t="shared" si="149"/>
        <v>700000</v>
      </c>
      <c r="D318" s="33">
        <f t="shared" si="149"/>
        <v>700000</v>
      </c>
      <c r="E318" s="33">
        <f t="shared" si="149"/>
        <v>700000</v>
      </c>
      <c r="F318" s="33">
        <f t="shared" si="149"/>
        <v>700000</v>
      </c>
      <c r="G318" s="33">
        <f>MAR!I318</f>
        <v>100000</v>
      </c>
      <c r="H318" s="33">
        <f t="shared" si="149"/>
        <v>100000</v>
      </c>
      <c r="I318" s="33">
        <f t="shared" si="149"/>
        <v>0</v>
      </c>
      <c r="J318" s="59">
        <f t="shared" si="126"/>
        <v>200000</v>
      </c>
      <c r="K318" s="33">
        <f t="shared" si="127"/>
        <v>500000</v>
      </c>
      <c r="L318" s="55">
        <f t="shared" si="128"/>
        <v>0.2857142857142857</v>
      </c>
      <c r="M318" s="5"/>
    </row>
    <row r="319" spans="1:13" x14ac:dyDescent="0.25">
      <c r="A319" s="31"/>
      <c r="B319" s="32" t="s">
        <v>336</v>
      </c>
      <c r="C319" s="33">
        <v>700000</v>
      </c>
      <c r="D319" s="33">
        <v>700000</v>
      </c>
      <c r="E319" s="33">
        <v>700000</v>
      </c>
      <c r="F319" s="33">
        <v>700000</v>
      </c>
      <c r="G319" s="1">
        <f>MAR!I319</f>
        <v>100000</v>
      </c>
      <c r="H319" s="33">
        <v>100000</v>
      </c>
      <c r="I319" s="33">
        <v>0</v>
      </c>
      <c r="J319" s="59">
        <f t="shared" si="126"/>
        <v>200000</v>
      </c>
      <c r="K319" s="54">
        <f t="shared" si="127"/>
        <v>500000</v>
      </c>
      <c r="L319" s="55">
        <f t="shared" si="128"/>
        <v>0.2857142857142857</v>
      </c>
      <c r="M319" s="5"/>
    </row>
    <row r="320" spans="1:13" s="7" customFormat="1" x14ac:dyDescent="0.25">
      <c r="A320" s="31" t="s">
        <v>186</v>
      </c>
      <c r="B320" s="32" t="s">
        <v>53</v>
      </c>
      <c r="C320" s="33">
        <f>C321+C326+C332</f>
        <v>4000000</v>
      </c>
      <c r="D320" s="33">
        <f>D321+D326+D332</f>
        <v>4000000</v>
      </c>
      <c r="E320" s="33">
        <f>E321+E326+E332</f>
        <v>4000000</v>
      </c>
      <c r="F320" s="33">
        <f>F321+F326+F332</f>
        <v>4000000</v>
      </c>
      <c r="G320" s="33">
        <f>MAR!I320</f>
        <v>1000000</v>
      </c>
      <c r="H320" s="33">
        <f t="shared" ref="H320:I320" si="150">H321+H326+H332</f>
        <v>1000000</v>
      </c>
      <c r="I320" s="33">
        <f t="shared" si="150"/>
        <v>0</v>
      </c>
      <c r="J320" s="59">
        <f t="shared" si="126"/>
        <v>2000000</v>
      </c>
      <c r="K320" s="33">
        <f t="shared" si="127"/>
        <v>2000000</v>
      </c>
      <c r="L320" s="55">
        <f t="shared" si="128"/>
        <v>0.5</v>
      </c>
      <c r="M320" s="16"/>
    </row>
    <row r="321" spans="1:13" s="7" customFormat="1" x14ac:dyDescent="0.25">
      <c r="A321" s="31" t="s">
        <v>216</v>
      </c>
      <c r="B321" s="32" t="s">
        <v>54</v>
      </c>
      <c r="C321" s="33">
        <f t="shared" ref="C321:I322" si="151">C322</f>
        <v>840000</v>
      </c>
      <c r="D321" s="33">
        <f t="shared" si="151"/>
        <v>840000</v>
      </c>
      <c r="E321" s="33">
        <f t="shared" si="151"/>
        <v>840000</v>
      </c>
      <c r="F321" s="33">
        <f t="shared" si="151"/>
        <v>840000</v>
      </c>
      <c r="G321" s="33">
        <f>MAR!I321</f>
        <v>210000</v>
      </c>
      <c r="H321" s="33">
        <f t="shared" si="151"/>
        <v>210000</v>
      </c>
      <c r="I321" s="33">
        <f t="shared" si="151"/>
        <v>0</v>
      </c>
      <c r="J321" s="59">
        <f t="shared" si="126"/>
        <v>420000</v>
      </c>
      <c r="K321" s="33">
        <f t="shared" si="127"/>
        <v>420000</v>
      </c>
      <c r="L321" s="55">
        <f t="shared" si="128"/>
        <v>0.5</v>
      </c>
      <c r="M321" s="5"/>
    </row>
    <row r="322" spans="1:13" s="7" customFormat="1" x14ac:dyDescent="0.25">
      <c r="A322" s="31" t="s">
        <v>0</v>
      </c>
      <c r="B322" s="32" t="s">
        <v>246</v>
      </c>
      <c r="C322" s="33">
        <f t="shared" si="151"/>
        <v>840000</v>
      </c>
      <c r="D322" s="33">
        <f t="shared" si="151"/>
        <v>840000</v>
      </c>
      <c r="E322" s="33">
        <f t="shared" si="151"/>
        <v>840000</v>
      </c>
      <c r="F322" s="33">
        <f t="shared" si="151"/>
        <v>840000</v>
      </c>
      <c r="G322" s="33">
        <f>MAR!I322</f>
        <v>210000</v>
      </c>
      <c r="H322" s="33">
        <f t="shared" si="151"/>
        <v>210000</v>
      </c>
      <c r="I322" s="33">
        <f t="shared" si="151"/>
        <v>0</v>
      </c>
      <c r="J322" s="59">
        <f t="shared" si="126"/>
        <v>420000</v>
      </c>
      <c r="K322" s="33">
        <f t="shared" si="127"/>
        <v>420000</v>
      </c>
      <c r="L322" s="55">
        <f t="shared" si="128"/>
        <v>0.5</v>
      </c>
      <c r="M322" s="5"/>
    </row>
    <row r="323" spans="1:13" x14ac:dyDescent="0.25">
      <c r="A323" s="31">
        <v>521211</v>
      </c>
      <c r="B323" s="32" t="s">
        <v>1</v>
      </c>
      <c r="C323" s="33">
        <f>SUM(C324:C325)</f>
        <v>840000</v>
      </c>
      <c r="D323" s="33">
        <f>SUM(D324:D325)</f>
        <v>840000</v>
      </c>
      <c r="E323" s="33">
        <f>SUM(E324:E325)</f>
        <v>840000</v>
      </c>
      <c r="F323" s="33">
        <f>SUM(F324:F325)</f>
        <v>840000</v>
      </c>
      <c r="G323" s="33">
        <f>MAR!I323</f>
        <v>210000</v>
      </c>
      <c r="H323" s="33">
        <f t="shared" ref="H323:I323" si="152">SUM(H324:H325)</f>
        <v>210000</v>
      </c>
      <c r="I323" s="33">
        <f t="shared" si="152"/>
        <v>0</v>
      </c>
      <c r="J323" s="59">
        <f t="shared" si="126"/>
        <v>420000</v>
      </c>
      <c r="K323" s="33">
        <f t="shared" si="127"/>
        <v>420000</v>
      </c>
      <c r="L323" s="55">
        <f t="shared" si="128"/>
        <v>0.5</v>
      </c>
      <c r="M323" s="5"/>
    </row>
    <row r="324" spans="1:13" x14ac:dyDescent="0.25">
      <c r="A324" s="31"/>
      <c r="B324" s="32" t="s">
        <v>281</v>
      </c>
      <c r="C324" s="33">
        <v>240000</v>
      </c>
      <c r="D324" s="33">
        <v>240000</v>
      </c>
      <c r="E324" s="33">
        <v>240000</v>
      </c>
      <c r="F324" s="33">
        <v>240000</v>
      </c>
      <c r="G324" s="1">
        <f>MAR!I324</f>
        <v>60000</v>
      </c>
      <c r="H324" s="33">
        <v>60000</v>
      </c>
      <c r="I324" s="33">
        <v>0</v>
      </c>
      <c r="J324" s="59">
        <f t="shared" si="126"/>
        <v>120000</v>
      </c>
      <c r="K324" s="54">
        <f t="shared" si="127"/>
        <v>120000</v>
      </c>
      <c r="L324" s="55">
        <f t="shared" si="128"/>
        <v>0.5</v>
      </c>
      <c r="M324" s="5"/>
    </row>
    <row r="325" spans="1:13" s="7" customFormat="1" x14ac:dyDescent="0.25">
      <c r="A325" s="31"/>
      <c r="B325" s="32" t="s">
        <v>506</v>
      </c>
      <c r="C325" s="33">
        <v>600000</v>
      </c>
      <c r="D325" s="33">
        <v>600000</v>
      </c>
      <c r="E325" s="33">
        <v>600000</v>
      </c>
      <c r="F325" s="33">
        <v>600000</v>
      </c>
      <c r="G325" s="1">
        <f>MAR!I325</f>
        <v>150000</v>
      </c>
      <c r="H325" s="33">
        <v>150000</v>
      </c>
      <c r="I325" s="33">
        <v>0</v>
      </c>
      <c r="J325" s="59">
        <f t="shared" si="126"/>
        <v>300000</v>
      </c>
      <c r="K325" s="54">
        <f t="shared" si="127"/>
        <v>300000</v>
      </c>
      <c r="L325" s="55">
        <f t="shared" si="128"/>
        <v>0.5</v>
      </c>
      <c r="M325" s="5"/>
    </row>
    <row r="326" spans="1:13" x14ac:dyDescent="0.25">
      <c r="A326" s="31" t="s">
        <v>217</v>
      </c>
      <c r="B326" s="32" t="s">
        <v>55</v>
      </c>
      <c r="C326" s="33">
        <f>C327</f>
        <v>2960000</v>
      </c>
      <c r="D326" s="33">
        <f>D327</f>
        <v>2960000</v>
      </c>
      <c r="E326" s="33">
        <f>E327</f>
        <v>2960000</v>
      </c>
      <c r="F326" s="33">
        <f>F327</f>
        <v>2960000</v>
      </c>
      <c r="G326" s="33">
        <f>MAR!I326</f>
        <v>740000</v>
      </c>
      <c r="H326" s="33">
        <f t="shared" ref="H326:I326" si="153">H327</f>
        <v>740000</v>
      </c>
      <c r="I326" s="33">
        <f t="shared" si="153"/>
        <v>0</v>
      </c>
      <c r="J326" s="59">
        <f t="shared" si="126"/>
        <v>1480000</v>
      </c>
      <c r="K326" s="33">
        <f t="shared" si="127"/>
        <v>1480000</v>
      </c>
      <c r="L326" s="55">
        <f t="shared" si="128"/>
        <v>0.5</v>
      </c>
      <c r="M326" s="5"/>
    </row>
    <row r="327" spans="1:13" x14ac:dyDescent="0.25">
      <c r="A327" s="31" t="s">
        <v>0</v>
      </c>
      <c r="B327" s="32" t="s">
        <v>244</v>
      </c>
      <c r="C327" s="33">
        <f>C328+C330</f>
        <v>2960000</v>
      </c>
      <c r="D327" s="33">
        <f>D328+D330</f>
        <v>2960000</v>
      </c>
      <c r="E327" s="33">
        <f>E328+E330</f>
        <v>2960000</v>
      </c>
      <c r="F327" s="33">
        <f>F328+F330</f>
        <v>2960000</v>
      </c>
      <c r="G327" s="33">
        <f>MAR!I327</f>
        <v>740000</v>
      </c>
      <c r="H327" s="33">
        <f t="shared" ref="H327:I327" si="154">H328+H330</f>
        <v>740000</v>
      </c>
      <c r="I327" s="33">
        <f t="shared" si="154"/>
        <v>0</v>
      </c>
      <c r="J327" s="59">
        <f t="shared" si="126"/>
        <v>1480000</v>
      </c>
      <c r="K327" s="33">
        <f t="shared" si="127"/>
        <v>1480000</v>
      </c>
      <c r="L327" s="55">
        <f t="shared" si="128"/>
        <v>0.5</v>
      </c>
      <c r="M327" s="5"/>
    </row>
    <row r="328" spans="1:13" x14ac:dyDescent="0.25">
      <c r="A328" s="31">
        <v>521211</v>
      </c>
      <c r="B328" s="32" t="s">
        <v>1</v>
      </c>
      <c r="C328" s="33">
        <f>C329</f>
        <v>1200000</v>
      </c>
      <c r="D328" s="33">
        <f>D329</f>
        <v>1200000</v>
      </c>
      <c r="E328" s="33">
        <f>E329</f>
        <v>1200000</v>
      </c>
      <c r="F328" s="33">
        <f>F329</f>
        <v>1200000</v>
      </c>
      <c r="G328" s="33">
        <f>MAR!I328</f>
        <v>300000</v>
      </c>
      <c r="H328" s="33">
        <f t="shared" ref="H328:I328" si="155">H329</f>
        <v>300000</v>
      </c>
      <c r="I328" s="33">
        <f t="shared" si="155"/>
        <v>0</v>
      </c>
      <c r="J328" s="59">
        <f t="shared" ref="J328:J391" si="156">SUM(G328:I328)</f>
        <v>600000</v>
      </c>
      <c r="K328" s="33">
        <f t="shared" ref="K328:K391" si="157">F328-J328</f>
        <v>600000</v>
      </c>
      <c r="L328" s="55">
        <f t="shared" ref="L328:L391" si="158">J328/F328</f>
        <v>0.5</v>
      </c>
      <c r="M328" s="5"/>
    </row>
    <row r="329" spans="1:13" x14ac:dyDescent="0.25">
      <c r="A329" s="31"/>
      <c r="B329" s="32" t="s">
        <v>507</v>
      </c>
      <c r="C329" s="33">
        <v>1200000</v>
      </c>
      <c r="D329" s="33">
        <v>1200000</v>
      </c>
      <c r="E329" s="33">
        <v>1200000</v>
      </c>
      <c r="F329" s="33">
        <v>1200000</v>
      </c>
      <c r="G329" s="1">
        <f>MAR!I329</f>
        <v>300000</v>
      </c>
      <c r="H329" s="33">
        <v>300000</v>
      </c>
      <c r="I329" s="33">
        <v>0</v>
      </c>
      <c r="J329" s="59">
        <f t="shared" si="156"/>
        <v>600000</v>
      </c>
      <c r="K329" s="54">
        <f t="shared" si="157"/>
        <v>600000</v>
      </c>
      <c r="L329" s="55">
        <f t="shared" si="158"/>
        <v>0.5</v>
      </c>
      <c r="M329" s="5"/>
    </row>
    <row r="330" spans="1:13" x14ac:dyDescent="0.25">
      <c r="A330" s="31">
        <v>524113</v>
      </c>
      <c r="B330" s="32" t="s">
        <v>38</v>
      </c>
      <c r="C330" s="33">
        <f>C331</f>
        <v>1760000</v>
      </c>
      <c r="D330" s="33">
        <f>D331</f>
        <v>1760000</v>
      </c>
      <c r="E330" s="33">
        <f>E331</f>
        <v>1760000</v>
      </c>
      <c r="F330" s="33">
        <f>F331</f>
        <v>1760000</v>
      </c>
      <c r="G330" s="33">
        <f>MAR!I330</f>
        <v>440000</v>
      </c>
      <c r="H330" s="33">
        <f t="shared" ref="H330:I330" si="159">H331</f>
        <v>440000</v>
      </c>
      <c r="I330" s="33">
        <f t="shared" si="159"/>
        <v>0</v>
      </c>
      <c r="J330" s="59">
        <f t="shared" si="156"/>
        <v>880000</v>
      </c>
      <c r="K330" s="33">
        <f t="shared" si="157"/>
        <v>880000</v>
      </c>
      <c r="L330" s="55">
        <f t="shared" si="158"/>
        <v>0.5</v>
      </c>
      <c r="M330" s="5"/>
    </row>
    <row r="331" spans="1:13" x14ac:dyDescent="0.25">
      <c r="A331" s="31"/>
      <c r="B331" s="32" t="s">
        <v>461</v>
      </c>
      <c r="C331" s="33">
        <v>1760000</v>
      </c>
      <c r="D331" s="33">
        <v>1760000</v>
      </c>
      <c r="E331" s="33">
        <v>1760000</v>
      </c>
      <c r="F331" s="33">
        <v>1760000</v>
      </c>
      <c r="G331" s="1">
        <f>MAR!I331</f>
        <v>440000</v>
      </c>
      <c r="H331" s="33">
        <v>440000</v>
      </c>
      <c r="I331" s="33">
        <v>0</v>
      </c>
      <c r="J331" s="59">
        <f t="shared" si="156"/>
        <v>880000</v>
      </c>
      <c r="K331" s="54">
        <f t="shared" si="157"/>
        <v>880000</v>
      </c>
      <c r="L331" s="55">
        <f t="shared" si="158"/>
        <v>0.5</v>
      </c>
      <c r="M331" s="5"/>
    </row>
    <row r="332" spans="1:13" x14ac:dyDescent="0.25">
      <c r="A332" s="31" t="s">
        <v>227</v>
      </c>
      <c r="B332" s="32" t="s">
        <v>56</v>
      </c>
      <c r="C332" s="33">
        <f t="shared" ref="C332:I334" si="160">C333</f>
        <v>200000</v>
      </c>
      <c r="D332" s="33">
        <f t="shared" si="160"/>
        <v>200000</v>
      </c>
      <c r="E332" s="33">
        <f t="shared" si="160"/>
        <v>200000</v>
      </c>
      <c r="F332" s="33">
        <f t="shared" si="160"/>
        <v>200000</v>
      </c>
      <c r="G332" s="33">
        <f>MAR!I332</f>
        <v>50000</v>
      </c>
      <c r="H332" s="33">
        <f t="shared" si="160"/>
        <v>50000</v>
      </c>
      <c r="I332" s="33">
        <f t="shared" si="160"/>
        <v>0</v>
      </c>
      <c r="J332" s="59">
        <f t="shared" si="156"/>
        <v>100000</v>
      </c>
      <c r="K332" s="33">
        <f t="shared" si="157"/>
        <v>100000</v>
      </c>
      <c r="L332" s="55">
        <f t="shared" si="158"/>
        <v>0.5</v>
      </c>
      <c r="M332" s="5"/>
    </row>
    <row r="333" spans="1:13" x14ac:dyDescent="0.25">
      <c r="A333" s="31" t="s">
        <v>0</v>
      </c>
      <c r="B333" s="32" t="s">
        <v>244</v>
      </c>
      <c r="C333" s="33">
        <f t="shared" si="160"/>
        <v>200000</v>
      </c>
      <c r="D333" s="33">
        <f t="shared" si="160"/>
        <v>200000</v>
      </c>
      <c r="E333" s="33">
        <f t="shared" si="160"/>
        <v>200000</v>
      </c>
      <c r="F333" s="33">
        <f t="shared" si="160"/>
        <v>200000</v>
      </c>
      <c r="G333" s="33">
        <f>MAR!I333</f>
        <v>50000</v>
      </c>
      <c r="H333" s="33">
        <f t="shared" si="160"/>
        <v>50000</v>
      </c>
      <c r="I333" s="33">
        <f t="shared" si="160"/>
        <v>0</v>
      </c>
      <c r="J333" s="59">
        <f t="shared" si="156"/>
        <v>100000</v>
      </c>
      <c r="K333" s="33">
        <f t="shared" si="157"/>
        <v>100000</v>
      </c>
      <c r="L333" s="55">
        <f t="shared" si="158"/>
        <v>0.5</v>
      </c>
      <c r="M333" s="5"/>
    </row>
    <row r="334" spans="1:13" x14ac:dyDescent="0.25">
      <c r="A334" s="31">
        <v>521211</v>
      </c>
      <c r="B334" s="32" t="s">
        <v>1</v>
      </c>
      <c r="C334" s="33">
        <f t="shared" si="160"/>
        <v>200000</v>
      </c>
      <c r="D334" s="33">
        <f t="shared" si="160"/>
        <v>200000</v>
      </c>
      <c r="E334" s="33">
        <f t="shared" si="160"/>
        <v>200000</v>
      </c>
      <c r="F334" s="33">
        <f t="shared" si="160"/>
        <v>200000</v>
      </c>
      <c r="G334" s="33">
        <f>MAR!I334</f>
        <v>50000</v>
      </c>
      <c r="H334" s="33">
        <f t="shared" si="160"/>
        <v>50000</v>
      </c>
      <c r="I334" s="33">
        <f t="shared" si="160"/>
        <v>0</v>
      </c>
      <c r="J334" s="59">
        <f t="shared" si="156"/>
        <v>100000</v>
      </c>
      <c r="K334" s="33">
        <f t="shared" si="157"/>
        <v>100000</v>
      </c>
      <c r="L334" s="55">
        <f t="shared" si="158"/>
        <v>0.5</v>
      </c>
      <c r="M334" s="5"/>
    </row>
    <row r="335" spans="1:13" x14ac:dyDescent="0.25">
      <c r="A335" s="31"/>
      <c r="B335" s="32" t="s">
        <v>336</v>
      </c>
      <c r="C335" s="33">
        <v>200000</v>
      </c>
      <c r="D335" s="33">
        <v>200000</v>
      </c>
      <c r="E335" s="33">
        <v>200000</v>
      </c>
      <c r="F335" s="33">
        <v>200000</v>
      </c>
      <c r="G335" s="1">
        <f>MAR!I335</f>
        <v>50000</v>
      </c>
      <c r="H335" s="33">
        <v>50000</v>
      </c>
      <c r="I335" s="33">
        <v>0</v>
      </c>
      <c r="J335" s="59">
        <f t="shared" si="156"/>
        <v>100000</v>
      </c>
      <c r="K335" s="54">
        <f t="shared" si="157"/>
        <v>100000</v>
      </c>
      <c r="L335" s="55">
        <f t="shared" si="158"/>
        <v>0.5</v>
      </c>
      <c r="M335" s="5"/>
    </row>
    <row r="336" spans="1:13" s="7" customFormat="1" x14ac:dyDescent="0.25">
      <c r="A336" s="31" t="s">
        <v>185</v>
      </c>
      <c r="B336" s="32" t="s">
        <v>57</v>
      </c>
      <c r="C336" s="33">
        <f>C337+C346+C352</f>
        <v>7640000</v>
      </c>
      <c r="D336" s="33">
        <f>D337+D346+D352</f>
        <v>7640000</v>
      </c>
      <c r="E336" s="33">
        <f>E337+E346+E352</f>
        <v>7640000</v>
      </c>
      <c r="F336" s="33">
        <f>F337+F346+F352</f>
        <v>7640000</v>
      </c>
      <c r="G336" s="33">
        <f>MAR!I336</f>
        <v>0</v>
      </c>
      <c r="H336" s="33">
        <f t="shared" ref="H336:I336" si="161">H337+H346+H352</f>
        <v>1910000</v>
      </c>
      <c r="I336" s="33">
        <f t="shared" si="161"/>
        <v>0</v>
      </c>
      <c r="J336" s="59">
        <f t="shared" si="156"/>
        <v>1910000</v>
      </c>
      <c r="K336" s="33">
        <f t="shared" si="157"/>
        <v>5730000</v>
      </c>
      <c r="L336" s="55">
        <f t="shared" si="158"/>
        <v>0.25</v>
      </c>
      <c r="M336" s="5"/>
    </row>
    <row r="337" spans="1:13" x14ac:dyDescent="0.25">
      <c r="A337" s="31" t="s">
        <v>216</v>
      </c>
      <c r="B337" s="32" t="s">
        <v>58</v>
      </c>
      <c r="C337" s="33">
        <f>C338+C341</f>
        <v>3400000</v>
      </c>
      <c r="D337" s="33">
        <f>D338+D341</f>
        <v>3400000</v>
      </c>
      <c r="E337" s="33">
        <f>E338+E341</f>
        <v>3400000</v>
      </c>
      <c r="F337" s="33">
        <f>F338+F341</f>
        <v>3400000</v>
      </c>
      <c r="G337" s="33">
        <f>MAR!I337</f>
        <v>0</v>
      </c>
      <c r="H337" s="33">
        <f t="shared" ref="H337:I337" si="162">H338+H341</f>
        <v>850000</v>
      </c>
      <c r="I337" s="33">
        <f t="shared" si="162"/>
        <v>0</v>
      </c>
      <c r="J337" s="59">
        <f t="shared" si="156"/>
        <v>850000</v>
      </c>
      <c r="K337" s="33">
        <f t="shared" si="157"/>
        <v>2550000</v>
      </c>
      <c r="L337" s="55">
        <f t="shared" si="158"/>
        <v>0.25</v>
      </c>
      <c r="M337" s="5"/>
    </row>
    <row r="338" spans="1:13" x14ac:dyDescent="0.25">
      <c r="A338" s="31" t="s">
        <v>0</v>
      </c>
      <c r="B338" s="32" t="s">
        <v>31</v>
      </c>
      <c r="C338" s="33">
        <f t="shared" ref="C338:I339" si="163">C339</f>
        <v>720000</v>
      </c>
      <c r="D338" s="33">
        <f t="shared" si="163"/>
        <v>720000</v>
      </c>
      <c r="E338" s="33">
        <f t="shared" si="163"/>
        <v>720000</v>
      </c>
      <c r="F338" s="33">
        <f t="shared" si="163"/>
        <v>720000</v>
      </c>
      <c r="G338" s="33">
        <f>MAR!I338</f>
        <v>0</v>
      </c>
      <c r="H338" s="33">
        <f t="shared" si="163"/>
        <v>180000</v>
      </c>
      <c r="I338" s="33">
        <f t="shared" si="163"/>
        <v>0</v>
      </c>
      <c r="J338" s="59">
        <f t="shared" si="156"/>
        <v>180000</v>
      </c>
      <c r="K338" s="33">
        <f t="shared" si="157"/>
        <v>540000</v>
      </c>
      <c r="L338" s="55">
        <f t="shared" si="158"/>
        <v>0.25</v>
      </c>
      <c r="M338" s="5"/>
    </row>
    <row r="339" spans="1:13" s="7" customFormat="1" x14ac:dyDescent="0.25">
      <c r="A339" s="31">
        <v>521211</v>
      </c>
      <c r="B339" s="32" t="s">
        <v>1</v>
      </c>
      <c r="C339" s="33">
        <f t="shared" si="163"/>
        <v>720000</v>
      </c>
      <c r="D339" s="33">
        <f t="shared" si="163"/>
        <v>720000</v>
      </c>
      <c r="E339" s="33">
        <f t="shared" si="163"/>
        <v>720000</v>
      </c>
      <c r="F339" s="33">
        <f t="shared" si="163"/>
        <v>720000</v>
      </c>
      <c r="G339" s="33">
        <f>MAR!I339</f>
        <v>0</v>
      </c>
      <c r="H339" s="33">
        <f t="shared" si="163"/>
        <v>180000</v>
      </c>
      <c r="I339" s="33">
        <f t="shared" si="163"/>
        <v>0</v>
      </c>
      <c r="J339" s="59">
        <f t="shared" si="156"/>
        <v>180000</v>
      </c>
      <c r="K339" s="33">
        <f t="shared" si="157"/>
        <v>540000</v>
      </c>
      <c r="L339" s="55">
        <f t="shared" si="158"/>
        <v>0.25</v>
      </c>
      <c r="M339" s="16"/>
    </row>
    <row r="340" spans="1:13" s="7" customFormat="1" x14ac:dyDescent="0.25">
      <c r="A340" s="31"/>
      <c r="B340" s="32" t="s">
        <v>339</v>
      </c>
      <c r="C340" s="33">
        <v>720000</v>
      </c>
      <c r="D340" s="33">
        <v>720000</v>
      </c>
      <c r="E340" s="33">
        <v>720000</v>
      </c>
      <c r="F340" s="33">
        <v>720000</v>
      </c>
      <c r="G340" s="1">
        <f>MAR!I340</f>
        <v>0</v>
      </c>
      <c r="H340" s="33">
        <v>180000</v>
      </c>
      <c r="I340" s="33">
        <v>0</v>
      </c>
      <c r="J340" s="59">
        <f t="shared" si="156"/>
        <v>180000</v>
      </c>
      <c r="K340" s="54">
        <f t="shared" si="157"/>
        <v>540000</v>
      </c>
      <c r="L340" s="55">
        <f t="shared" si="158"/>
        <v>0.25</v>
      </c>
      <c r="M340" s="5"/>
    </row>
    <row r="341" spans="1:13" x14ac:dyDescent="0.25">
      <c r="A341" s="31" t="s">
        <v>11</v>
      </c>
      <c r="B341" s="32" t="s">
        <v>32</v>
      </c>
      <c r="C341" s="33">
        <f>C342+C344</f>
        <v>2680000</v>
      </c>
      <c r="D341" s="33">
        <f>D342+D344</f>
        <v>2680000</v>
      </c>
      <c r="E341" s="33">
        <f>E342+E344</f>
        <v>2680000</v>
      </c>
      <c r="F341" s="33">
        <f>F342+F344</f>
        <v>2680000</v>
      </c>
      <c r="G341" s="33">
        <f>MAR!I341</f>
        <v>0</v>
      </c>
      <c r="H341" s="33">
        <f t="shared" ref="H341:I341" si="164">H342+H344</f>
        <v>670000</v>
      </c>
      <c r="I341" s="33">
        <f t="shared" si="164"/>
        <v>0</v>
      </c>
      <c r="J341" s="59">
        <f t="shared" si="156"/>
        <v>670000</v>
      </c>
      <c r="K341" s="33">
        <f t="shared" si="157"/>
        <v>2010000</v>
      </c>
      <c r="L341" s="55">
        <f t="shared" si="158"/>
        <v>0.25</v>
      </c>
      <c r="M341" s="5"/>
    </row>
    <row r="342" spans="1:13" x14ac:dyDescent="0.25">
      <c r="A342" s="31">
        <v>521211</v>
      </c>
      <c r="B342" s="32" t="s">
        <v>1</v>
      </c>
      <c r="C342" s="33">
        <f>C343</f>
        <v>480000</v>
      </c>
      <c r="D342" s="33">
        <f>D343</f>
        <v>480000</v>
      </c>
      <c r="E342" s="33">
        <f>E343</f>
        <v>480000</v>
      </c>
      <c r="F342" s="33">
        <f>F343</f>
        <v>480000</v>
      </c>
      <c r="G342" s="33">
        <f>MAR!I342</f>
        <v>0</v>
      </c>
      <c r="H342" s="33">
        <f t="shared" ref="H342:I342" si="165">H343</f>
        <v>120000</v>
      </c>
      <c r="I342" s="33">
        <f t="shared" si="165"/>
        <v>0</v>
      </c>
      <c r="J342" s="59">
        <f t="shared" si="156"/>
        <v>120000</v>
      </c>
      <c r="K342" s="33">
        <f t="shared" si="157"/>
        <v>360000</v>
      </c>
      <c r="L342" s="55">
        <f t="shared" si="158"/>
        <v>0.25</v>
      </c>
      <c r="M342" s="5"/>
    </row>
    <row r="343" spans="1:13" x14ac:dyDescent="0.25">
      <c r="A343" s="31"/>
      <c r="B343" s="32" t="s">
        <v>281</v>
      </c>
      <c r="C343" s="33">
        <v>480000</v>
      </c>
      <c r="D343" s="33">
        <v>480000</v>
      </c>
      <c r="E343" s="33">
        <v>480000</v>
      </c>
      <c r="F343" s="33">
        <v>480000</v>
      </c>
      <c r="G343" s="1">
        <f>MAR!I343</f>
        <v>0</v>
      </c>
      <c r="H343" s="33">
        <v>120000</v>
      </c>
      <c r="I343" s="33">
        <v>0</v>
      </c>
      <c r="J343" s="59">
        <f t="shared" si="156"/>
        <v>120000</v>
      </c>
      <c r="K343" s="54">
        <f t="shared" si="157"/>
        <v>360000</v>
      </c>
      <c r="L343" s="55">
        <f t="shared" si="158"/>
        <v>0.25</v>
      </c>
    </row>
    <row r="344" spans="1:13" s="7" customFormat="1" x14ac:dyDescent="0.25">
      <c r="A344" s="31">
        <v>524113</v>
      </c>
      <c r="B344" s="32" t="s">
        <v>38</v>
      </c>
      <c r="C344" s="33">
        <f>C345</f>
        <v>2200000</v>
      </c>
      <c r="D344" s="33">
        <f>D345</f>
        <v>2200000</v>
      </c>
      <c r="E344" s="33">
        <f>E345</f>
        <v>2200000</v>
      </c>
      <c r="F344" s="33">
        <f>F345</f>
        <v>2200000</v>
      </c>
      <c r="G344" s="33">
        <f>MAR!I344</f>
        <v>0</v>
      </c>
      <c r="H344" s="33">
        <f t="shared" ref="H344:I344" si="166">H345</f>
        <v>550000</v>
      </c>
      <c r="I344" s="33">
        <f t="shared" si="166"/>
        <v>0</v>
      </c>
      <c r="J344" s="59">
        <f t="shared" si="156"/>
        <v>550000</v>
      </c>
      <c r="K344" s="33">
        <f t="shared" si="157"/>
        <v>1650000</v>
      </c>
      <c r="L344" s="55">
        <f t="shared" si="158"/>
        <v>0.25</v>
      </c>
      <c r="M344" s="5"/>
    </row>
    <row r="345" spans="1:13" x14ac:dyDescent="0.25">
      <c r="A345" s="31"/>
      <c r="B345" s="32" t="s">
        <v>479</v>
      </c>
      <c r="C345" s="33">
        <v>2200000</v>
      </c>
      <c r="D345" s="33">
        <v>2200000</v>
      </c>
      <c r="E345" s="33">
        <v>2200000</v>
      </c>
      <c r="F345" s="33">
        <v>2200000</v>
      </c>
      <c r="G345" s="1">
        <f>MAR!I345</f>
        <v>0</v>
      </c>
      <c r="H345" s="33">
        <v>550000</v>
      </c>
      <c r="I345" s="33">
        <v>0</v>
      </c>
      <c r="J345" s="59">
        <f t="shared" si="156"/>
        <v>550000</v>
      </c>
      <c r="K345" s="54">
        <f t="shared" si="157"/>
        <v>1650000</v>
      </c>
      <c r="L345" s="55">
        <f t="shared" si="158"/>
        <v>0.25</v>
      </c>
      <c r="M345" s="5"/>
    </row>
    <row r="346" spans="1:13" s="7" customFormat="1" x14ac:dyDescent="0.25">
      <c r="A346" s="31" t="s">
        <v>217</v>
      </c>
      <c r="B346" s="32" t="s">
        <v>59</v>
      </c>
      <c r="C346" s="33">
        <f>C347</f>
        <v>3920000</v>
      </c>
      <c r="D346" s="33">
        <f>D347</f>
        <v>3920000</v>
      </c>
      <c r="E346" s="33">
        <f>E347</f>
        <v>3920000</v>
      </c>
      <c r="F346" s="33">
        <f>F347</f>
        <v>3920000</v>
      </c>
      <c r="G346" s="33">
        <f>MAR!I346</f>
        <v>0</v>
      </c>
      <c r="H346" s="33">
        <f t="shared" ref="H346:I346" si="167">H347</f>
        <v>980000</v>
      </c>
      <c r="I346" s="33">
        <f t="shared" si="167"/>
        <v>0</v>
      </c>
      <c r="J346" s="59">
        <f t="shared" si="156"/>
        <v>980000</v>
      </c>
      <c r="K346" s="33">
        <f t="shared" si="157"/>
        <v>2940000</v>
      </c>
      <c r="L346" s="55">
        <f t="shared" si="158"/>
        <v>0.25</v>
      </c>
      <c r="M346" s="5"/>
    </row>
    <row r="347" spans="1:13" x14ac:dyDescent="0.25">
      <c r="A347" s="31" t="s">
        <v>0</v>
      </c>
      <c r="B347" s="32" t="s">
        <v>244</v>
      </c>
      <c r="C347" s="33">
        <f>C348+C350</f>
        <v>3920000</v>
      </c>
      <c r="D347" s="33">
        <f>D348+D350</f>
        <v>3920000</v>
      </c>
      <c r="E347" s="33">
        <f>E348+E350</f>
        <v>3920000</v>
      </c>
      <c r="F347" s="33">
        <f>F348+F350</f>
        <v>3920000</v>
      </c>
      <c r="G347" s="33">
        <f>MAR!I347</f>
        <v>0</v>
      </c>
      <c r="H347" s="33">
        <f t="shared" ref="H347:I347" si="168">H348+H350</f>
        <v>980000</v>
      </c>
      <c r="I347" s="33">
        <f t="shared" si="168"/>
        <v>0</v>
      </c>
      <c r="J347" s="59">
        <f t="shared" si="156"/>
        <v>980000</v>
      </c>
      <c r="K347" s="33">
        <f t="shared" si="157"/>
        <v>2940000</v>
      </c>
      <c r="L347" s="55">
        <f t="shared" si="158"/>
        <v>0.25</v>
      </c>
      <c r="M347" s="5"/>
    </row>
    <row r="348" spans="1:13" x14ac:dyDescent="0.25">
      <c r="A348" s="31">
        <v>521211</v>
      </c>
      <c r="B348" s="32" t="s">
        <v>1</v>
      </c>
      <c r="C348" s="33">
        <f>C349</f>
        <v>840000</v>
      </c>
      <c r="D348" s="33">
        <f>D349</f>
        <v>840000</v>
      </c>
      <c r="E348" s="33">
        <f>E349</f>
        <v>840000</v>
      </c>
      <c r="F348" s="33">
        <f>F349</f>
        <v>840000</v>
      </c>
      <c r="G348" s="33">
        <f>MAR!I348</f>
        <v>0</v>
      </c>
      <c r="H348" s="33">
        <f t="shared" ref="H348:I348" si="169">H349</f>
        <v>210000</v>
      </c>
      <c r="I348" s="33">
        <f t="shared" si="169"/>
        <v>0</v>
      </c>
      <c r="J348" s="59">
        <f t="shared" si="156"/>
        <v>210000</v>
      </c>
      <c r="K348" s="33">
        <f t="shared" si="157"/>
        <v>630000</v>
      </c>
      <c r="L348" s="55">
        <f t="shared" si="158"/>
        <v>0.25</v>
      </c>
      <c r="M348" s="5"/>
    </row>
    <row r="349" spans="1:13" s="7" customFormat="1" x14ac:dyDescent="0.25">
      <c r="A349" s="31"/>
      <c r="B349" s="32" t="s">
        <v>491</v>
      </c>
      <c r="C349" s="33">
        <v>840000</v>
      </c>
      <c r="D349" s="33">
        <v>840000</v>
      </c>
      <c r="E349" s="33">
        <v>840000</v>
      </c>
      <c r="F349" s="33">
        <v>840000</v>
      </c>
      <c r="G349" s="1">
        <f>MAR!I349</f>
        <v>0</v>
      </c>
      <c r="H349" s="33">
        <v>210000</v>
      </c>
      <c r="I349" s="33">
        <v>0</v>
      </c>
      <c r="J349" s="59">
        <f t="shared" si="156"/>
        <v>210000</v>
      </c>
      <c r="K349" s="54">
        <f t="shared" si="157"/>
        <v>630000</v>
      </c>
      <c r="L349" s="55">
        <f t="shared" si="158"/>
        <v>0.25</v>
      </c>
      <c r="M349" s="5"/>
    </row>
    <row r="350" spans="1:13" s="7" customFormat="1" x14ac:dyDescent="0.25">
      <c r="A350" s="31">
        <v>524113</v>
      </c>
      <c r="B350" s="32" t="s">
        <v>38</v>
      </c>
      <c r="C350" s="33">
        <f>C351</f>
        <v>3080000</v>
      </c>
      <c r="D350" s="33">
        <f>D351</f>
        <v>3080000</v>
      </c>
      <c r="E350" s="33">
        <f>E351</f>
        <v>3080000</v>
      </c>
      <c r="F350" s="33">
        <f>F351</f>
        <v>3080000</v>
      </c>
      <c r="G350" s="33">
        <f>MAR!I350</f>
        <v>0</v>
      </c>
      <c r="H350" s="33">
        <f t="shared" ref="H350:I350" si="170">H351</f>
        <v>770000</v>
      </c>
      <c r="I350" s="33">
        <f t="shared" si="170"/>
        <v>0</v>
      </c>
      <c r="J350" s="59">
        <f t="shared" si="156"/>
        <v>770000</v>
      </c>
      <c r="K350" s="33">
        <f t="shared" si="157"/>
        <v>2310000</v>
      </c>
      <c r="L350" s="55">
        <f t="shared" si="158"/>
        <v>0.25</v>
      </c>
      <c r="M350" s="5"/>
    </row>
    <row r="351" spans="1:13" x14ac:dyDescent="0.25">
      <c r="A351" s="31"/>
      <c r="B351" s="32" t="s">
        <v>492</v>
      </c>
      <c r="C351" s="33">
        <v>3080000</v>
      </c>
      <c r="D351" s="33">
        <v>3080000</v>
      </c>
      <c r="E351" s="33">
        <v>3080000</v>
      </c>
      <c r="F351" s="33">
        <v>3080000</v>
      </c>
      <c r="G351" s="1">
        <f>MAR!I351</f>
        <v>0</v>
      </c>
      <c r="H351" s="33">
        <v>770000</v>
      </c>
      <c r="I351" s="33">
        <v>0</v>
      </c>
      <c r="J351" s="59">
        <f t="shared" si="156"/>
        <v>770000</v>
      </c>
      <c r="K351" s="54">
        <f t="shared" si="157"/>
        <v>2310000</v>
      </c>
      <c r="L351" s="55">
        <f t="shared" si="158"/>
        <v>0.25</v>
      </c>
      <c r="M351" s="5"/>
    </row>
    <row r="352" spans="1:13" x14ac:dyDescent="0.25">
      <c r="A352" s="31" t="s">
        <v>227</v>
      </c>
      <c r="B352" s="32" t="s">
        <v>60</v>
      </c>
      <c r="C352" s="33">
        <f t="shared" ref="C352:I354" si="171">C353</f>
        <v>320000</v>
      </c>
      <c r="D352" s="33">
        <f t="shared" si="171"/>
        <v>320000</v>
      </c>
      <c r="E352" s="33">
        <f t="shared" si="171"/>
        <v>320000</v>
      </c>
      <c r="F352" s="33">
        <f t="shared" si="171"/>
        <v>320000</v>
      </c>
      <c r="G352" s="33">
        <f>MAR!I352</f>
        <v>0</v>
      </c>
      <c r="H352" s="33">
        <f t="shared" si="171"/>
        <v>80000</v>
      </c>
      <c r="I352" s="33">
        <f t="shared" si="171"/>
        <v>0</v>
      </c>
      <c r="J352" s="59">
        <f t="shared" si="156"/>
        <v>80000</v>
      </c>
      <c r="K352" s="33">
        <f t="shared" si="157"/>
        <v>240000</v>
      </c>
      <c r="L352" s="55">
        <f t="shared" si="158"/>
        <v>0.25</v>
      </c>
      <c r="M352" s="5"/>
    </row>
    <row r="353" spans="1:13" s="7" customFormat="1" x14ac:dyDescent="0.25">
      <c r="A353" s="31" t="s">
        <v>0</v>
      </c>
      <c r="B353" s="32" t="s">
        <v>244</v>
      </c>
      <c r="C353" s="33">
        <f t="shared" si="171"/>
        <v>320000</v>
      </c>
      <c r="D353" s="33">
        <f t="shared" si="171"/>
        <v>320000</v>
      </c>
      <c r="E353" s="33">
        <f t="shared" si="171"/>
        <v>320000</v>
      </c>
      <c r="F353" s="33">
        <f t="shared" si="171"/>
        <v>320000</v>
      </c>
      <c r="G353" s="33">
        <f>MAR!I353</f>
        <v>0</v>
      </c>
      <c r="H353" s="33">
        <f t="shared" si="171"/>
        <v>80000</v>
      </c>
      <c r="I353" s="33">
        <f t="shared" si="171"/>
        <v>0</v>
      </c>
      <c r="J353" s="59">
        <f t="shared" si="156"/>
        <v>80000</v>
      </c>
      <c r="K353" s="33">
        <f t="shared" si="157"/>
        <v>240000</v>
      </c>
      <c r="L353" s="55">
        <f t="shared" si="158"/>
        <v>0.25</v>
      </c>
      <c r="M353" s="5"/>
    </row>
    <row r="354" spans="1:13" x14ac:dyDescent="0.25">
      <c r="A354" s="31">
        <v>521211</v>
      </c>
      <c r="B354" s="32" t="s">
        <v>1</v>
      </c>
      <c r="C354" s="33">
        <f t="shared" si="171"/>
        <v>320000</v>
      </c>
      <c r="D354" s="33">
        <f t="shared" si="171"/>
        <v>320000</v>
      </c>
      <c r="E354" s="33">
        <f t="shared" si="171"/>
        <v>320000</v>
      </c>
      <c r="F354" s="33">
        <f t="shared" si="171"/>
        <v>320000</v>
      </c>
      <c r="G354" s="33">
        <f>MAR!I354</f>
        <v>0</v>
      </c>
      <c r="H354" s="33">
        <f t="shared" si="171"/>
        <v>80000</v>
      </c>
      <c r="I354" s="33">
        <f t="shared" si="171"/>
        <v>0</v>
      </c>
      <c r="J354" s="59">
        <f t="shared" si="156"/>
        <v>80000</v>
      </c>
      <c r="K354" s="33">
        <f t="shared" si="157"/>
        <v>240000</v>
      </c>
      <c r="L354" s="55">
        <f t="shared" si="158"/>
        <v>0.25</v>
      </c>
      <c r="M354" s="5"/>
    </row>
    <row r="355" spans="1:13" x14ac:dyDescent="0.25">
      <c r="A355" s="31"/>
      <c r="B355" s="32" t="s">
        <v>281</v>
      </c>
      <c r="C355" s="33">
        <v>320000</v>
      </c>
      <c r="D355" s="33">
        <v>320000</v>
      </c>
      <c r="E355" s="33">
        <v>320000</v>
      </c>
      <c r="F355" s="33">
        <v>320000</v>
      </c>
      <c r="G355" s="1">
        <f>MAR!I355</f>
        <v>0</v>
      </c>
      <c r="H355" s="33">
        <v>80000</v>
      </c>
      <c r="I355" s="33">
        <v>0</v>
      </c>
      <c r="J355" s="59">
        <f t="shared" si="156"/>
        <v>80000</v>
      </c>
      <c r="K355" s="54">
        <f t="shared" si="157"/>
        <v>240000</v>
      </c>
      <c r="L355" s="55">
        <f t="shared" si="158"/>
        <v>0.25</v>
      </c>
      <c r="M355" s="5"/>
    </row>
    <row r="356" spans="1:13" x14ac:dyDescent="0.25">
      <c r="A356" s="31" t="s">
        <v>184</v>
      </c>
      <c r="B356" s="32" t="s">
        <v>61</v>
      </c>
      <c r="C356" s="33">
        <f>C357+C362+C366</f>
        <v>54288000</v>
      </c>
      <c r="D356" s="33">
        <f>D357+D362+D366</f>
        <v>54288000</v>
      </c>
      <c r="E356" s="33">
        <f>E357+E362+E366</f>
        <v>54288000</v>
      </c>
      <c r="F356" s="33">
        <f>F357+F362+F366</f>
        <v>54288000</v>
      </c>
      <c r="G356" s="33">
        <f>MAR!I356</f>
        <v>5616000</v>
      </c>
      <c r="H356" s="33">
        <f t="shared" ref="H356:I356" si="172">H357+H362+H366</f>
        <v>4680000</v>
      </c>
      <c r="I356" s="33">
        <f t="shared" si="172"/>
        <v>0</v>
      </c>
      <c r="J356" s="59">
        <f t="shared" si="156"/>
        <v>10296000</v>
      </c>
      <c r="K356" s="33">
        <f t="shared" si="157"/>
        <v>43992000</v>
      </c>
      <c r="L356" s="55">
        <f t="shared" si="158"/>
        <v>0.18965517241379309</v>
      </c>
      <c r="M356" s="5"/>
    </row>
    <row r="357" spans="1:13" x14ac:dyDescent="0.25">
      <c r="A357" s="31" t="s">
        <v>216</v>
      </c>
      <c r="B357" s="32" t="s">
        <v>62</v>
      </c>
      <c r="C357" s="33">
        <f t="shared" ref="C357:I358" si="173">C358</f>
        <v>13108000</v>
      </c>
      <c r="D357" s="33">
        <f t="shared" si="173"/>
        <v>13108000</v>
      </c>
      <c r="E357" s="33">
        <f t="shared" si="173"/>
        <v>13108000</v>
      </c>
      <c r="F357" s="33">
        <f t="shared" si="173"/>
        <v>13108000</v>
      </c>
      <c r="G357" s="33">
        <f>MAR!I357</f>
        <v>1356000</v>
      </c>
      <c r="H357" s="33">
        <f t="shared" si="173"/>
        <v>1130000</v>
      </c>
      <c r="I357" s="33">
        <f t="shared" si="173"/>
        <v>0</v>
      </c>
      <c r="J357" s="59">
        <f t="shared" si="156"/>
        <v>2486000</v>
      </c>
      <c r="K357" s="33">
        <f t="shared" si="157"/>
        <v>10622000</v>
      </c>
      <c r="L357" s="55">
        <f t="shared" si="158"/>
        <v>0.18965517241379309</v>
      </c>
      <c r="M357" s="5"/>
    </row>
    <row r="358" spans="1:13" x14ac:dyDescent="0.25">
      <c r="A358" s="31" t="s">
        <v>0</v>
      </c>
      <c r="B358" s="32" t="s">
        <v>31</v>
      </c>
      <c r="C358" s="33">
        <f t="shared" si="173"/>
        <v>13108000</v>
      </c>
      <c r="D358" s="33">
        <f t="shared" si="173"/>
        <v>13108000</v>
      </c>
      <c r="E358" s="33">
        <f t="shared" si="173"/>
        <v>13108000</v>
      </c>
      <c r="F358" s="33">
        <f t="shared" si="173"/>
        <v>13108000</v>
      </c>
      <c r="G358" s="33">
        <f>MAR!I358</f>
        <v>1356000</v>
      </c>
      <c r="H358" s="33">
        <f t="shared" si="173"/>
        <v>1130000</v>
      </c>
      <c r="I358" s="33">
        <f t="shared" si="173"/>
        <v>0</v>
      </c>
      <c r="J358" s="59">
        <f t="shared" si="156"/>
        <v>2486000</v>
      </c>
      <c r="K358" s="33">
        <f t="shared" si="157"/>
        <v>10622000</v>
      </c>
      <c r="L358" s="55">
        <f t="shared" si="158"/>
        <v>0.18965517241379309</v>
      </c>
      <c r="M358" s="5"/>
    </row>
    <row r="359" spans="1:13" s="7" customFormat="1" x14ac:dyDescent="0.25">
      <c r="A359" s="31">
        <v>521211</v>
      </c>
      <c r="B359" s="32" t="s">
        <v>1</v>
      </c>
      <c r="C359" s="33">
        <f>SUM(C360:C361)</f>
        <v>13108000</v>
      </c>
      <c r="D359" s="33">
        <f>SUM(D360:D361)</f>
        <v>13108000</v>
      </c>
      <c r="E359" s="33">
        <f>SUM(E360:E361)</f>
        <v>13108000</v>
      </c>
      <c r="F359" s="33">
        <f>SUM(F360:F361)</f>
        <v>13108000</v>
      </c>
      <c r="G359" s="33">
        <f>MAR!I359</f>
        <v>1356000</v>
      </c>
      <c r="H359" s="33">
        <f t="shared" ref="H359:I359" si="174">SUM(H360:H361)</f>
        <v>1130000</v>
      </c>
      <c r="I359" s="33">
        <f t="shared" si="174"/>
        <v>0</v>
      </c>
      <c r="J359" s="59">
        <f t="shared" si="156"/>
        <v>2486000</v>
      </c>
      <c r="K359" s="33">
        <f t="shared" si="157"/>
        <v>10622000</v>
      </c>
      <c r="L359" s="55">
        <f t="shared" si="158"/>
        <v>0.18965517241379309</v>
      </c>
      <c r="M359" s="5"/>
    </row>
    <row r="360" spans="1:13" x14ac:dyDescent="0.25">
      <c r="A360" s="31"/>
      <c r="B360" s="32" t="s">
        <v>501</v>
      </c>
      <c r="C360" s="33">
        <v>7830000</v>
      </c>
      <c r="D360" s="33">
        <v>7830000</v>
      </c>
      <c r="E360" s="33">
        <v>7830000</v>
      </c>
      <c r="F360" s="33">
        <v>7830000</v>
      </c>
      <c r="G360" s="1">
        <f>MAR!I360</f>
        <v>810000</v>
      </c>
      <c r="H360" s="33">
        <f>135000+270000*2</f>
        <v>675000</v>
      </c>
      <c r="I360" s="33">
        <v>0</v>
      </c>
      <c r="J360" s="59">
        <f t="shared" si="156"/>
        <v>1485000</v>
      </c>
      <c r="K360" s="54">
        <f t="shared" si="157"/>
        <v>6345000</v>
      </c>
      <c r="L360" s="55">
        <f t="shared" si="158"/>
        <v>0.18965517241379309</v>
      </c>
      <c r="M360" s="5"/>
    </row>
    <row r="361" spans="1:13" s="7" customFormat="1" x14ac:dyDescent="0.25">
      <c r="A361" s="31"/>
      <c r="B361" s="32" t="s">
        <v>281</v>
      </c>
      <c r="C361" s="33">
        <v>5278000</v>
      </c>
      <c r="D361" s="33">
        <v>5278000</v>
      </c>
      <c r="E361" s="33">
        <v>5278000</v>
      </c>
      <c r="F361" s="33">
        <v>5278000</v>
      </c>
      <c r="G361" s="1">
        <f>MAR!I361</f>
        <v>546000</v>
      </c>
      <c r="H361" s="33">
        <f>91000+182000*2</f>
        <v>455000</v>
      </c>
      <c r="I361" s="33">
        <v>0</v>
      </c>
      <c r="J361" s="59">
        <f t="shared" si="156"/>
        <v>1001000</v>
      </c>
      <c r="K361" s="54">
        <f t="shared" si="157"/>
        <v>4277000</v>
      </c>
      <c r="L361" s="55">
        <f t="shared" si="158"/>
        <v>0.18965517241379309</v>
      </c>
      <c r="M361" s="16"/>
    </row>
    <row r="362" spans="1:13" s="7" customFormat="1" x14ac:dyDescent="0.25">
      <c r="A362" s="31" t="s">
        <v>217</v>
      </c>
      <c r="B362" s="32" t="s">
        <v>63</v>
      </c>
      <c r="C362" s="33">
        <f t="shared" ref="C362:I364" si="175">C363</f>
        <v>38280000</v>
      </c>
      <c r="D362" s="33">
        <f t="shared" si="175"/>
        <v>38280000</v>
      </c>
      <c r="E362" s="33">
        <f t="shared" si="175"/>
        <v>38280000</v>
      </c>
      <c r="F362" s="33">
        <f t="shared" si="175"/>
        <v>38280000</v>
      </c>
      <c r="G362" s="33">
        <f>MAR!I362</f>
        <v>3960000</v>
      </c>
      <c r="H362" s="33">
        <f t="shared" si="175"/>
        <v>3300000</v>
      </c>
      <c r="I362" s="33">
        <f t="shared" si="175"/>
        <v>0</v>
      </c>
      <c r="J362" s="59">
        <f t="shared" si="156"/>
        <v>7260000</v>
      </c>
      <c r="K362" s="33">
        <f t="shared" si="157"/>
        <v>31020000</v>
      </c>
      <c r="L362" s="55">
        <f t="shared" si="158"/>
        <v>0.18965517241379309</v>
      </c>
      <c r="M362" s="5"/>
    </row>
    <row r="363" spans="1:13" s="7" customFormat="1" x14ac:dyDescent="0.25">
      <c r="A363" s="31" t="s">
        <v>0</v>
      </c>
      <c r="B363" s="32" t="s">
        <v>244</v>
      </c>
      <c r="C363" s="33">
        <f t="shared" si="175"/>
        <v>38280000</v>
      </c>
      <c r="D363" s="33">
        <f t="shared" si="175"/>
        <v>38280000</v>
      </c>
      <c r="E363" s="33">
        <f t="shared" si="175"/>
        <v>38280000</v>
      </c>
      <c r="F363" s="33">
        <f t="shared" si="175"/>
        <v>38280000</v>
      </c>
      <c r="G363" s="33">
        <f>MAR!I363</f>
        <v>3960000</v>
      </c>
      <c r="H363" s="33">
        <f t="shared" si="175"/>
        <v>3300000</v>
      </c>
      <c r="I363" s="33">
        <f t="shared" si="175"/>
        <v>0</v>
      </c>
      <c r="J363" s="59">
        <f t="shared" si="156"/>
        <v>7260000</v>
      </c>
      <c r="K363" s="33">
        <f t="shared" si="157"/>
        <v>31020000</v>
      </c>
      <c r="L363" s="55">
        <f t="shared" si="158"/>
        <v>0.18965517241379309</v>
      </c>
      <c r="M363" s="5"/>
    </row>
    <row r="364" spans="1:13" x14ac:dyDescent="0.25">
      <c r="A364" s="31">
        <v>524113</v>
      </c>
      <c r="B364" s="32" t="s">
        <v>38</v>
      </c>
      <c r="C364" s="33">
        <f t="shared" si="175"/>
        <v>38280000</v>
      </c>
      <c r="D364" s="33">
        <f t="shared" si="175"/>
        <v>38280000</v>
      </c>
      <c r="E364" s="33">
        <f t="shared" si="175"/>
        <v>38280000</v>
      </c>
      <c r="F364" s="33">
        <f t="shared" si="175"/>
        <v>38280000</v>
      </c>
      <c r="G364" s="33">
        <f>MAR!I364</f>
        <v>3960000</v>
      </c>
      <c r="H364" s="33">
        <f t="shared" si="175"/>
        <v>3300000</v>
      </c>
      <c r="I364" s="33">
        <f t="shared" si="175"/>
        <v>0</v>
      </c>
      <c r="J364" s="59">
        <f t="shared" si="156"/>
        <v>7260000</v>
      </c>
      <c r="K364" s="33">
        <f t="shared" si="157"/>
        <v>31020000</v>
      </c>
      <c r="L364" s="55">
        <f t="shared" si="158"/>
        <v>0.18965517241379309</v>
      </c>
      <c r="M364" s="5"/>
    </row>
    <row r="365" spans="1:13" x14ac:dyDescent="0.25">
      <c r="A365" s="31"/>
      <c r="B365" s="32" t="s">
        <v>488</v>
      </c>
      <c r="C365" s="33">
        <v>38280000</v>
      </c>
      <c r="D365" s="33">
        <v>38280000</v>
      </c>
      <c r="E365" s="33">
        <v>38280000</v>
      </c>
      <c r="F365" s="33">
        <v>38280000</v>
      </c>
      <c r="G365" s="1">
        <f>MAR!I365</f>
        <v>3960000</v>
      </c>
      <c r="H365" s="33">
        <f>660000+1320000*2</f>
        <v>3300000</v>
      </c>
      <c r="I365" s="33">
        <v>0</v>
      </c>
      <c r="J365" s="59">
        <f t="shared" si="156"/>
        <v>7260000</v>
      </c>
      <c r="K365" s="54">
        <f t="shared" si="157"/>
        <v>31020000</v>
      </c>
      <c r="L365" s="55">
        <f t="shared" si="158"/>
        <v>0.18965517241379309</v>
      </c>
      <c r="M365" s="5"/>
    </row>
    <row r="366" spans="1:13" x14ac:dyDescent="0.25">
      <c r="A366" s="31" t="s">
        <v>227</v>
      </c>
      <c r="B366" s="32" t="s">
        <v>64</v>
      </c>
      <c r="C366" s="33">
        <f t="shared" ref="C366:I368" si="176">C367</f>
        <v>2900000</v>
      </c>
      <c r="D366" s="33">
        <f t="shared" si="176"/>
        <v>2900000</v>
      </c>
      <c r="E366" s="33">
        <f t="shared" si="176"/>
        <v>2900000</v>
      </c>
      <c r="F366" s="33">
        <f t="shared" si="176"/>
        <v>2900000</v>
      </c>
      <c r="G366" s="33">
        <f>MAR!I366</f>
        <v>300000</v>
      </c>
      <c r="H366" s="33">
        <f t="shared" si="176"/>
        <v>250000</v>
      </c>
      <c r="I366" s="33">
        <f t="shared" si="176"/>
        <v>0</v>
      </c>
      <c r="J366" s="59">
        <f t="shared" si="156"/>
        <v>550000</v>
      </c>
      <c r="K366" s="33">
        <f t="shared" si="157"/>
        <v>2350000</v>
      </c>
      <c r="L366" s="55">
        <f t="shared" si="158"/>
        <v>0.18965517241379309</v>
      </c>
      <c r="M366" s="5"/>
    </row>
    <row r="367" spans="1:13" x14ac:dyDescent="0.25">
      <c r="A367" s="31" t="s">
        <v>0</v>
      </c>
      <c r="B367" s="32" t="s">
        <v>244</v>
      </c>
      <c r="C367" s="33">
        <f t="shared" si="176"/>
        <v>2900000</v>
      </c>
      <c r="D367" s="33">
        <f t="shared" si="176"/>
        <v>2900000</v>
      </c>
      <c r="E367" s="33">
        <f t="shared" si="176"/>
        <v>2900000</v>
      </c>
      <c r="F367" s="33">
        <f t="shared" si="176"/>
        <v>2900000</v>
      </c>
      <c r="G367" s="33">
        <f>MAR!I367</f>
        <v>300000</v>
      </c>
      <c r="H367" s="33">
        <f t="shared" si="176"/>
        <v>250000</v>
      </c>
      <c r="I367" s="33">
        <f t="shared" si="176"/>
        <v>0</v>
      </c>
      <c r="J367" s="59">
        <f t="shared" si="156"/>
        <v>550000</v>
      </c>
      <c r="K367" s="33">
        <f t="shared" si="157"/>
        <v>2350000</v>
      </c>
      <c r="L367" s="55">
        <f t="shared" si="158"/>
        <v>0.18965517241379309</v>
      </c>
      <c r="M367" s="5"/>
    </row>
    <row r="368" spans="1:13" s="7" customFormat="1" x14ac:dyDescent="0.25">
      <c r="A368" s="31">
        <v>521211</v>
      </c>
      <c r="B368" s="32" t="s">
        <v>1</v>
      </c>
      <c r="C368" s="33">
        <f t="shared" si="176"/>
        <v>2900000</v>
      </c>
      <c r="D368" s="33">
        <f t="shared" si="176"/>
        <v>2900000</v>
      </c>
      <c r="E368" s="33">
        <f t="shared" si="176"/>
        <v>2900000</v>
      </c>
      <c r="F368" s="33">
        <f t="shared" si="176"/>
        <v>2900000</v>
      </c>
      <c r="G368" s="33">
        <f>MAR!I368</f>
        <v>300000</v>
      </c>
      <c r="H368" s="33">
        <f t="shared" si="176"/>
        <v>250000</v>
      </c>
      <c r="I368" s="33">
        <f t="shared" si="176"/>
        <v>0</v>
      </c>
      <c r="J368" s="59">
        <f t="shared" si="156"/>
        <v>550000</v>
      </c>
      <c r="K368" s="33">
        <f t="shared" si="157"/>
        <v>2350000</v>
      </c>
      <c r="L368" s="55">
        <f t="shared" si="158"/>
        <v>0.18965517241379309</v>
      </c>
      <c r="M368" s="5"/>
    </row>
    <row r="369" spans="1:13" x14ac:dyDescent="0.25">
      <c r="A369" s="31"/>
      <c r="B369" s="32" t="s">
        <v>336</v>
      </c>
      <c r="C369" s="33">
        <v>2900000</v>
      </c>
      <c r="D369" s="33">
        <v>2900000</v>
      </c>
      <c r="E369" s="33">
        <v>2900000</v>
      </c>
      <c r="F369" s="33">
        <v>2900000</v>
      </c>
      <c r="G369" s="1">
        <f>MAR!I369</f>
        <v>300000</v>
      </c>
      <c r="H369" s="33">
        <f>100000+150000</f>
        <v>250000</v>
      </c>
      <c r="I369" s="33">
        <v>0</v>
      </c>
      <c r="J369" s="59">
        <f t="shared" si="156"/>
        <v>550000</v>
      </c>
      <c r="K369" s="54">
        <f t="shared" si="157"/>
        <v>2350000</v>
      </c>
      <c r="L369" s="55">
        <f t="shared" si="158"/>
        <v>0.18965517241379309</v>
      </c>
      <c r="M369" s="5"/>
    </row>
    <row r="370" spans="1:13" s="7" customFormat="1" x14ac:dyDescent="0.25">
      <c r="A370" s="31" t="s">
        <v>183</v>
      </c>
      <c r="B370" s="32" t="s">
        <v>65</v>
      </c>
      <c r="C370" s="33">
        <f>C371+C375+C379</f>
        <v>2448000</v>
      </c>
      <c r="D370" s="33">
        <f>D371+D375+D379</f>
        <v>2448000</v>
      </c>
      <c r="E370" s="33">
        <f>E371+E375+E379</f>
        <v>2448000</v>
      </c>
      <c r="F370" s="33">
        <f>F371+F375+F379</f>
        <v>2448000</v>
      </c>
      <c r="G370" s="33">
        <f>MAR!I370</f>
        <v>0</v>
      </c>
      <c r="H370" s="33">
        <f t="shared" ref="H370:I370" si="177">H371+H375+H379</f>
        <v>0</v>
      </c>
      <c r="I370" s="33">
        <f t="shared" si="177"/>
        <v>0</v>
      </c>
      <c r="J370" s="59">
        <f t="shared" si="156"/>
        <v>0</v>
      </c>
      <c r="K370" s="33">
        <f t="shared" si="157"/>
        <v>2448000</v>
      </c>
      <c r="L370" s="55">
        <f t="shared" si="158"/>
        <v>0</v>
      </c>
      <c r="M370" s="5"/>
    </row>
    <row r="371" spans="1:13" x14ac:dyDescent="0.25">
      <c r="A371" s="31" t="s">
        <v>216</v>
      </c>
      <c r="B371" s="32" t="s">
        <v>66</v>
      </c>
      <c r="C371" s="33">
        <f t="shared" ref="C371:I373" si="178">C372</f>
        <v>318000</v>
      </c>
      <c r="D371" s="33">
        <f t="shared" si="178"/>
        <v>318000</v>
      </c>
      <c r="E371" s="33">
        <f t="shared" si="178"/>
        <v>318000</v>
      </c>
      <c r="F371" s="33">
        <f t="shared" si="178"/>
        <v>318000</v>
      </c>
      <c r="G371" s="33">
        <f>MAR!I371</f>
        <v>0</v>
      </c>
      <c r="H371" s="33">
        <f t="shared" si="178"/>
        <v>0</v>
      </c>
      <c r="I371" s="33">
        <f t="shared" si="178"/>
        <v>0</v>
      </c>
      <c r="J371" s="59">
        <f t="shared" si="156"/>
        <v>0</v>
      </c>
      <c r="K371" s="33">
        <f t="shared" si="157"/>
        <v>318000</v>
      </c>
      <c r="L371" s="55">
        <f t="shared" si="158"/>
        <v>0</v>
      </c>
      <c r="M371" s="5"/>
    </row>
    <row r="372" spans="1:13" x14ac:dyDescent="0.25">
      <c r="A372" s="31" t="s">
        <v>0</v>
      </c>
      <c r="B372" s="32" t="s">
        <v>245</v>
      </c>
      <c r="C372" s="33">
        <f t="shared" si="178"/>
        <v>318000</v>
      </c>
      <c r="D372" s="33">
        <f t="shared" si="178"/>
        <v>318000</v>
      </c>
      <c r="E372" s="33">
        <f t="shared" si="178"/>
        <v>318000</v>
      </c>
      <c r="F372" s="33">
        <f t="shared" si="178"/>
        <v>318000</v>
      </c>
      <c r="G372" s="33">
        <f>MAR!I372</f>
        <v>0</v>
      </c>
      <c r="H372" s="33">
        <f t="shared" si="178"/>
        <v>0</v>
      </c>
      <c r="I372" s="33">
        <f t="shared" si="178"/>
        <v>0</v>
      </c>
      <c r="J372" s="59">
        <f t="shared" si="156"/>
        <v>0</v>
      </c>
      <c r="K372" s="33">
        <f t="shared" si="157"/>
        <v>318000</v>
      </c>
      <c r="L372" s="55">
        <f t="shared" si="158"/>
        <v>0</v>
      </c>
      <c r="M372" s="5"/>
    </row>
    <row r="373" spans="1:13" s="7" customFormat="1" x14ac:dyDescent="0.25">
      <c r="A373" s="31">
        <v>521211</v>
      </c>
      <c r="B373" s="32" t="s">
        <v>1</v>
      </c>
      <c r="C373" s="33">
        <f t="shared" si="178"/>
        <v>318000</v>
      </c>
      <c r="D373" s="33">
        <f t="shared" si="178"/>
        <v>318000</v>
      </c>
      <c r="E373" s="33">
        <f t="shared" si="178"/>
        <v>318000</v>
      </c>
      <c r="F373" s="33">
        <f t="shared" si="178"/>
        <v>318000</v>
      </c>
      <c r="G373" s="33">
        <f>MAR!I373</f>
        <v>0</v>
      </c>
      <c r="H373" s="33">
        <f t="shared" si="178"/>
        <v>0</v>
      </c>
      <c r="I373" s="33">
        <f t="shared" si="178"/>
        <v>0</v>
      </c>
      <c r="J373" s="59">
        <f t="shared" si="156"/>
        <v>0</v>
      </c>
      <c r="K373" s="33">
        <f t="shared" si="157"/>
        <v>318000</v>
      </c>
      <c r="L373" s="55">
        <f t="shared" si="158"/>
        <v>0</v>
      </c>
      <c r="M373" s="16"/>
    </row>
    <row r="374" spans="1:13" s="7" customFormat="1" x14ac:dyDescent="0.25">
      <c r="A374" s="31"/>
      <c r="B374" s="32" t="s">
        <v>281</v>
      </c>
      <c r="C374" s="33">
        <v>318000</v>
      </c>
      <c r="D374" s="33">
        <v>318000</v>
      </c>
      <c r="E374" s="33">
        <v>318000</v>
      </c>
      <c r="F374" s="33">
        <v>318000</v>
      </c>
      <c r="G374" s="1">
        <f>MAR!I374</f>
        <v>0</v>
      </c>
      <c r="H374" s="33">
        <v>0</v>
      </c>
      <c r="I374" s="33">
        <v>0</v>
      </c>
      <c r="J374" s="59">
        <f t="shared" si="156"/>
        <v>0</v>
      </c>
      <c r="K374" s="54">
        <f t="shared" si="157"/>
        <v>318000</v>
      </c>
      <c r="L374" s="55">
        <f t="shared" si="158"/>
        <v>0</v>
      </c>
      <c r="M374" s="5"/>
    </row>
    <row r="375" spans="1:13" x14ac:dyDescent="0.25">
      <c r="A375" s="31" t="s">
        <v>217</v>
      </c>
      <c r="B375" s="32" t="s">
        <v>67</v>
      </c>
      <c r="C375" s="33">
        <f t="shared" ref="C375:I377" si="179">C376</f>
        <v>1920000</v>
      </c>
      <c r="D375" s="33">
        <f t="shared" si="179"/>
        <v>1920000</v>
      </c>
      <c r="E375" s="33">
        <f t="shared" si="179"/>
        <v>1920000</v>
      </c>
      <c r="F375" s="33">
        <f t="shared" si="179"/>
        <v>1920000</v>
      </c>
      <c r="G375" s="33">
        <f>MAR!I375</f>
        <v>0</v>
      </c>
      <c r="H375" s="33">
        <f t="shared" si="179"/>
        <v>0</v>
      </c>
      <c r="I375" s="33">
        <f t="shared" si="179"/>
        <v>0</v>
      </c>
      <c r="J375" s="59">
        <f t="shared" si="156"/>
        <v>0</v>
      </c>
      <c r="K375" s="33">
        <f t="shared" si="157"/>
        <v>1920000</v>
      </c>
      <c r="L375" s="55">
        <f t="shared" si="158"/>
        <v>0</v>
      </c>
      <c r="M375" s="5"/>
    </row>
    <row r="376" spans="1:13" x14ac:dyDescent="0.25">
      <c r="A376" s="31" t="s">
        <v>0</v>
      </c>
      <c r="B376" s="32" t="s">
        <v>244</v>
      </c>
      <c r="C376" s="33">
        <f t="shared" si="179"/>
        <v>1920000</v>
      </c>
      <c r="D376" s="33">
        <f t="shared" si="179"/>
        <v>1920000</v>
      </c>
      <c r="E376" s="33">
        <f t="shared" si="179"/>
        <v>1920000</v>
      </c>
      <c r="F376" s="33">
        <f t="shared" si="179"/>
        <v>1920000</v>
      </c>
      <c r="G376" s="33">
        <f>MAR!I376</f>
        <v>0</v>
      </c>
      <c r="H376" s="33">
        <f t="shared" si="179"/>
        <v>0</v>
      </c>
      <c r="I376" s="33">
        <f t="shared" si="179"/>
        <v>0</v>
      </c>
      <c r="J376" s="59">
        <f t="shared" si="156"/>
        <v>0</v>
      </c>
      <c r="K376" s="33">
        <f t="shared" si="157"/>
        <v>1920000</v>
      </c>
      <c r="L376" s="55">
        <f t="shared" si="158"/>
        <v>0</v>
      </c>
    </row>
    <row r="377" spans="1:13" x14ac:dyDescent="0.25">
      <c r="A377" s="31">
        <v>521119</v>
      </c>
      <c r="B377" s="32" t="s">
        <v>12</v>
      </c>
      <c r="C377" s="33">
        <f t="shared" si="179"/>
        <v>1920000</v>
      </c>
      <c r="D377" s="33">
        <f t="shared" si="179"/>
        <v>1920000</v>
      </c>
      <c r="E377" s="33">
        <f t="shared" si="179"/>
        <v>1920000</v>
      </c>
      <c r="F377" s="33">
        <f t="shared" si="179"/>
        <v>1920000</v>
      </c>
      <c r="G377" s="33">
        <f>MAR!I377</f>
        <v>0</v>
      </c>
      <c r="H377" s="33">
        <f t="shared" si="179"/>
        <v>0</v>
      </c>
      <c r="I377" s="33">
        <f t="shared" si="179"/>
        <v>0</v>
      </c>
      <c r="J377" s="59">
        <f t="shared" si="156"/>
        <v>0</v>
      </c>
      <c r="K377" s="33">
        <f t="shared" si="157"/>
        <v>1920000</v>
      </c>
      <c r="L377" s="55">
        <f t="shared" si="158"/>
        <v>0</v>
      </c>
      <c r="M377" s="5"/>
    </row>
    <row r="378" spans="1:13" s="7" customFormat="1" x14ac:dyDescent="0.25">
      <c r="A378" s="31"/>
      <c r="B378" s="32" t="s">
        <v>398</v>
      </c>
      <c r="C378" s="33">
        <v>1920000</v>
      </c>
      <c r="D378" s="33">
        <v>1920000</v>
      </c>
      <c r="E378" s="33">
        <v>1920000</v>
      </c>
      <c r="F378" s="33">
        <v>1920000</v>
      </c>
      <c r="G378" s="1">
        <f>MAR!I378</f>
        <v>0</v>
      </c>
      <c r="H378" s="33">
        <v>0</v>
      </c>
      <c r="I378" s="33">
        <v>0</v>
      </c>
      <c r="J378" s="59">
        <f t="shared" si="156"/>
        <v>0</v>
      </c>
      <c r="K378" s="54">
        <f t="shared" si="157"/>
        <v>1920000</v>
      </c>
      <c r="L378" s="55">
        <f t="shared" si="158"/>
        <v>0</v>
      </c>
      <c r="M378" s="5"/>
    </row>
    <row r="379" spans="1:13" x14ac:dyDescent="0.25">
      <c r="A379" s="31" t="s">
        <v>227</v>
      </c>
      <c r="B379" s="32" t="s">
        <v>68</v>
      </c>
      <c r="C379" s="33">
        <f t="shared" ref="C379:I381" si="180">C380</f>
        <v>210000</v>
      </c>
      <c r="D379" s="33">
        <f t="shared" si="180"/>
        <v>210000</v>
      </c>
      <c r="E379" s="33">
        <f t="shared" si="180"/>
        <v>210000</v>
      </c>
      <c r="F379" s="33">
        <f t="shared" si="180"/>
        <v>210000</v>
      </c>
      <c r="G379" s="33">
        <f>MAR!I379</f>
        <v>0</v>
      </c>
      <c r="H379" s="33">
        <f t="shared" si="180"/>
        <v>0</v>
      </c>
      <c r="I379" s="33">
        <f t="shared" si="180"/>
        <v>0</v>
      </c>
      <c r="J379" s="59">
        <f t="shared" si="156"/>
        <v>0</v>
      </c>
      <c r="K379" s="33">
        <f t="shared" si="157"/>
        <v>210000</v>
      </c>
      <c r="L379" s="55">
        <f t="shared" si="158"/>
        <v>0</v>
      </c>
      <c r="M379" s="5"/>
    </row>
    <row r="380" spans="1:13" x14ac:dyDescent="0.25">
      <c r="A380" s="31" t="s">
        <v>0</v>
      </c>
      <c r="B380" s="32" t="s">
        <v>244</v>
      </c>
      <c r="C380" s="33">
        <f t="shared" si="180"/>
        <v>210000</v>
      </c>
      <c r="D380" s="33">
        <f t="shared" si="180"/>
        <v>210000</v>
      </c>
      <c r="E380" s="33">
        <f t="shared" si="180"/>
        <v>210000</v>
      </c>
      <c r="F380" s="33">
        <f t="shared" si="180"/>
        <v>210000</v>
      </c>
      <c r="G380" s="33">
        <f>MAR!I380</f>
        <v>0</v>
      </c>
      <c r="H380" s="33">
        <f t="shared" si="180"/>
        <v>0</v>
      </c>
      <c r="I380" s="33">
        <f t="shared" si="180"/>
        <v>0</v>
      </c>
      <c r="J380" s="59">
        <f t="shared" si="156"/>
        <v>0</v>
      </c>
      <c r="K380" s="33">
        <f t="shared" si="157"/>
        <v>210000</v>
      </c>
      <c r="L380" s="55">
        <f t="shared" si="158"/>
        <v>0</v>
      </c>
      <c r="M380" s="5"/>
    </row>
    <row r="381" spans="1:13" s="7" customFormat="1" x14ac:dyDescent="0.25">
      <c r="A381" s="31">
        <v>521211</v>
      </c>
      <c r="B381" s="32" t="s">
        <v>1</v>
      </c>
      <c r="C381" s="33">
        <f t="shared" si="180"/>
        <v>210000</v>
      </c>
      <c r="D381" s="33">
        <f t="shared" si="180"/>
        <v>210000</v>
      </c>
      <c r="E381" s="33">
        <f t="shared" si="180"/>
        <v>210000</v>
      </c>
      <c r="F381" s="33">
        <f t="shared" si="180"/>
        <v>210000</v>
      </c>
      <c r="G381" s="33">
        <f>MAR!I381</f>
        <v>0</v>
      </c>
      <c r="H381" s="33">
        <f t="shared" si="180"/>
        <v>0</v>
      </c>
      <c r="I381" s="33">
        <f t="shared" si="180"/>
        <v>0</v>
      </c>
      <c r="J381" s="59">
        <f t="shared" si="156"/>
        <v>0</v>
      </c>
      <c r="K381" s="33">
        <f t="shared" si="157"/>
        <v>210000</v>
      </c>
      <c r="L381" s="55">
        <f t="shared" si="158"/>
        <v>0</v>
      </c>
      <c r="M381" s="5"/>
    </row>
    <row r="382" spans="1:13" x14ac:dyDescent="0.25">
      <c r="A382" s="31"/>
      <c r="B382" s="32" t="s">
        <v>336</v>
      </c>
      <c r="C382" s="33">
        <v>210000</v>
      </c>
      <c r="D382" s="33">
        <v>210000</v>
      </c>
      <c r="E382" s="33">
        <v>210000</v>
      </c>
      <c r="F382" s="33">
        <v>210000</v>
      </c>
      <c r="G382" s="1">
        <f>MAR!I382</f>
        <v>0</v>
      </c>
      <c r="H382" s="33">
        <v>0</v>
      </c>
      <c r="I382" s="33">
        <v>0</v>
      </c>
      <c r="J382" s="59">
        <f t="shared" si="156"/>
        <v>0</v>
      </c>
      <c r="K382" s="54">
        <f t="shared" si="157"/>
        <v>210000</v>
      </c>
      <c r="L382" s="55">
        <f t="shared" si="158"/>
        <v>0</v>
      </c>
      <c r="M382" s="5"/>
    </row>
    <row r="383" spans="1:13" s="7" customFormat="1" x14ac:dyDescent="0.25">
      <c r="A383" s="31" t="s">
        <v>182</v>
      </c>
      <c r="B383" s="32" t="s">
        <v>69</v>
      </c>
      <c r="C383" s="33">
        <f>C384+C388+C394</f>
        <v>3658000</v>
      </c>
      <c r="D383" s="33">
        <f>D384+D388+D394</f>
        <v>3658000</v>
      </c>
      <c r="E383" s="33">
        <f>E384+E388+E394</f>
        <v>3658000</v>
      </c>
      <c r="F383" s="33">
        <f>F384+F388+F394</f>
        <v>3658000</v>
      </c>
      <c r="G383" s="33">
        <f>MAR!I383</f>
        <v>0</v>
      </c>
      <c r="H383" s="33">
        <f t="shared" ref="H383:I383" si="181">H384+H388+H394</f>
        <v>0</v>
      </c>
      <c r="I383" s="33">
        <f t="shared" si="181"/>
        <v>0</v>
      </c>
      <c r="J383" s="59">
        <f t="shared" si="156"/>
        <v>0</v>
      </c>
      <c r="K383" s="33">
        <f t="shared" si="157"/>
        <v>3658000</v>
      </c>
      <c r="L383" s="55">
        <f t="shared" si="158"/>
        <v>0</v>
      </c>
      <c r="M383" s="16"/>
    </row>
    <row r="384" spans="1:13" s="7" customFormat="1" x14ac:dyDescent="0.25">
      <c r="A384" s="31" t="s">
        <v>216</v>
      </c>
      <c r="B384" s="32" t="s">
        <v>70</v>
      </c>
      <c r="C384" s="33">
        <f t="shared" ref="C384:I386" si="182">C385</f>
        <v>378000</v>
      </c>
      <c r="D384" s="33">
        <f t="shared" si="182"/>
        <v>378000</v>
      </c>
      <c r="E384" s="33">
        <f t="shared" si="182"/>
        <v>378000</v>
      </c>
      <c r="F384" s="33">
        <f t="shared" si="182"/>
        <v>378000</v>
      </c>
      <c r="G384" s="33">
        <f>MAR!I384</f>
        <v>0</v>
      </c>
      <c r="H384" s="33">
        <f t="shared" si="182"/>
        <v>0</v>
      </c>
      <c r="I384" s="33">
        <f t="shared" si="182"/>
        <v>0</v>
      </c>
      <c r="J384" s="59">
        <f t="shared" si="156"/>
        <v>0</v>
      </c>
      <c r="K384" s="33">
        <f t="shared" si="157"/>
        <v>378000</v>
      </c>
      <c r="L384" s="55">
        <f t="shared" si="158"/>
        <v>0</v>
      </c>
      <c r="M384" s="5"/>
    </row>
    <row r="385" spans="1:13" s="7" customFormat="1" x14ac:dyDescent="0.25">
      <c r="A385" s="31" t="s">
        <v>0</v>
      </c>
      <c r="B385" s="32" t="s">
        <v>245</v>
      </c>
      <c r="C385" s="33">
        <f t="shared" si="182"/>
        <v>378000</v>
      </c>
      <c r="D385" s="33">
        <f t="shared" si="182"/>
        <v>378000</v>
      </c>
      <c r="E385" s="33">
        <f t="shared" si="182"/>
        <v>378000</v>
      </c>
      <c r="F385" s="33">
        <f t="shared" si="182"/>
        <v>378000</v>
      </c>
      <c r="G385" s="33">
        <f>MAR!I385</f>
        <v>0</v>
      </c>
      <c r="H385" s="33">
        <f t="shared" si="182"/>
        <v>0</v>
      </c>
      <c r="I385" s="33">
        <f t="shared" si="182"/>
        <v>0</v>
      </c>
      <c r="J385" s="59">
        <f t="shared" si="156"/>
        <v>0</v>
      </c>
      <c r="K385" s="33">
        <f t="shared" si="157"/>
        <v>378000</v>
      </c>
      <c r="L385" s="55">
        <f t="shared" si="158"/>
        <v>0</v>
      </c>
      <c r="M385" s="5"/>
    </row>
    <row r="386" spans="1:13" x14ac:dyDescent="0.25">
      <c r="A386" s="31">
        <v>521211</v>
      </c>
      <c r="B386" s="32" t="s">
        <v>1</v>
      </c>
      <c r="C386" s="33">
        <f t="shared" si="182"/>
        <v>378000</v>
      </c>
      <c r="D386" s="33">
        <f t="shared" si="182"/>
        <v>378000</v>
      </c>
      <c r="E386" s="33">
        <f t="shared" si="182"/>
        <v>378000</v>
      </c>
      <c r="F386" s="33">
        <f t="shared" si="182"/>
        <v>378000</v>
      </c>
      <c r="G386" s="33">
        <f>MAR!I386</f>
        <v>0</v>
      </c>
      <c r="H386" s="33">
        <f t="shared" si="182"/>
        <v>0</v>
      </c>
      <c r="I386" s="33">
        <f t="shared" si="182"/>
        <v>0</v>
      </c>
      <c r="J386" s="59">
        <f t="shared" si="156"/>
        <v>0</v>
      </c>
      <c r="K386" s="33">
        <f t="shared" si="157"/>
        <v>378000</v>
      </c>
      <c r="L386" s="55">
        <f t="shared" si="158"/>
        <v>0</v>
      </c>
      <c r="M386" s="5"/>
    </row>
    <row r="387" spans="1:13" x14ac:dyDescent="0.25">
      <c r="A387" s="31"/>
      <c r="B387" s="32" t="s">
        <v>281</v>
      </c>
      <c r="C387" s="33">
        <v>378000</v>
      </c>
      <c r="D387" s="33">
        <v>378000</v>
      </c>
      <c r="E387" s="33">
        <v>378000</v>
      </c>
      <c r="F387" s="33">
        <v>378000</v>
      </c>
      <c r="G387" s="1">
        <f>MAR!I387</f>
        <v>0</v>
      </c>
      <c r="H387" s="33">
        <v>0</v>
      </c>
      <c r="I387" s="33">
        <v>0</v>
      </c>
      <c r="J387" s="59">
        <f t="shared" si="156"/>
        <v>0</v>
      </c>
      <c r="K387" s="54">
        <f t="shared" si="157"/>
        <v>378000</v>
      </c>
      <c r="L387" s="55">
        <f t="shared" si="158"/>
        <v>0</v>
      </c>
      <c r="M387" s="5"/>
    </row>
    <row r="388" spans="1:13" s="7" customFormat="1" x14ac:dyDescent="0.25">
      <c r="A388" s="31" t="s">
        <v>217</v>
      </c>
      <c r="B388" s="32" t="s">
        <v>71</v>
      </c>
      <c r="C388" s="33">
        <f>C389</f>
        <v>3120000</v>
      </c>
      <c r="D388" s="33">
        <f>D389</f>
        <v>3120000</v>
      </c>
      <c r="E388" s="33">
        <f>E389</f>
        <v>3120000</v>
      </c>
      <c r="F388" s="33">
        <f>F389</f>
        <v>3120000</v>
      </c>
      <c r="G388" s="33">
        <f>MAR!I388</f>
        <v>0</v>
      </c>
      <c r="H388" s="33">
        <f t="shared" ref="H388:I388" si="183">H389</f>
        <v>0</v>
      </c>
      <c r="I388" s="33">
        <f t="shared" si="183"/>
        <v>0</v>
      </c>
      <c r="J388" s="59">
        <f t="shared" si="156"/>
        <v>0</v>
      </c>
      <c r="K388" s="33">
        <f t="shared" si="157"/>
        <v>3120000</v>
      </c>
      <c r="L388" s="55">
        <f t="shared" si="158"/>
        <v>0</v>
      </c>
      <c r="M388" s="5"/>
    </row>
    <row r="389" spans="1:13" x14ac:dyDescent="0.25">
      <c r="A389" s="31" t="s">
        <v>0</v>
      </c>
      <c r="B389" s="32" t="s">
        <v>244</v>
      </c>
      <c r="C389" s="33">
        <f>C390+C392</f>
        <v>3120000</v>
      </c>
      <c r="D389" s="33">
        <f>D390+D392</f>
        <v>3120000</v>
      </c>
      <c r="E389" s="33">
        <f>E390+E392</f>
        <v>3120000</v>
      </c>
      <c r="F389" s="33">
        <f>F390+F392</f>
        <v>3120000</v>
      </c>
      <c r="G389" s="33">
        <f>MAR!I389</f>
        <v>0</v>
      </c>
      <c r="H389" s="33">
        <f t="shared" ref="H389:I389" si="184">H390+H392</f>
        <v>0</v>
      </c>
      <c r="I389" s="33">
        <f t="shared" si="184"/>
        <v>0</v>
      </c>
      <c r="J389" s="59">
        <f t="shared" si="156"/>
        <v>0</v>
      </c>
      <c r="K389" s="33">
        <f t="shared" si="157"/>
        <v>3120000</v>
      </c>
      <c r="L389" s="55">
        <f t="shared" si="158"/>
        <v>0</v>
      </c>
      <c r="M389" s="5"/>
    </row>
    <row r="390" spans="1:13" x14ac:dyDescent="0.25">
      <c r="A390" s="31">
        <v>521211</v>
      </c>
      <c r="B390" s="32" t="s">
        <v>1</v>
      </c>
      <c r="C390" s="33">
        <f>C391</f>
        <v>480000</v>
      </c>
      <c r="D390" s="33">
        <f>D391</f>
        <v>480000</v>
      </c>
      <c r="E390" s="33">
        <f>E391</f>
        <v>480000</v>
      </c>
      <c r="F390" s="33">
        <f>F391</f>
        <v>480000</v>
      </c>
      <c r="G390" s="33">
        <f>MAR!I390</f>
        <v>0</v>
      </c>
      <c r="H390" s="33">
        <f t="shared" ref="H390:I390" si="185">H391</f>
        <v>0</v>
      </c>
      <c r="I390" s="33">
        <f t="shared" si="185"/>
        <v>0</v>
      </c>
      <c r="J390" s="59">
        <f t="shared" si="156"/>
        <v>0</v>
      </c>
      <c r="K390" s="33">
        <f t="shared" si="157"/>
        <v>480000</v>
      </c>
      <c r="L390" s="55">
        <f t="shared" si="158"/>
        <v>0</v>
      </c>
      <c r="M390" s="5"/>
    </row>
    <row r="391" spans="1:13" x14ac:dyDescent="0.25">
      <c r="A391" s="31"/>
      <c r="B391" s="32" t="s">
        <v>340</v>
      </c>
      <c r="C391" s="33">
        <v>480000</v>
      </c>
      <c r="D391" s="33">
        <v>480000</v>
      </c>
      <c r="E391" s="33">
        <v>480000</v>
      </c>
      <c r="F391" s="33">
        <v>480000</v>
      </c>
      <c r="G391" s="1">
        <f>MAR!I391</f>
        <v>0</v>
      </c>
      <c r="H391" s="33">
        <v>0</v>
      </c>
      <c r="I391" s="33">
        <v>0</v>
      </c>
      <c r="J391" s="59">
        <f t="shared" si="156"/>
        <v>0</v>
      </c>
      <c r="K391" s="54">
        <f t="shared" si="157"/>
        <v>480000</v>
      </c>
      <c r="L391" s="55">
        <f t="shared" si="158"/>
        <v>0</v>
      </c>
      <c r="M391" s="5"/>
    </row>
    <row r="392" spans="1:13" x14ac:dyDescent="0.25">
      <c r="A392" s="31">
        <v>524113</v>
      </c>
      <c r="B392" s="32" t="s">
        <v>38</v>
      </c>
      <c r="C392" s="33">
        <f>C393</f>
        <v>2640000</v>
      </c>
      <c r="D392" s="33">
        <f>D393</f>
        <v>2640000</v>
      </c>
      <c r="E392" s="33">
        <f>E393</f>
        <v>2640000</v>
      </c>
      <c r="F392" s="33">
        <f>F393</f>
        <v>2640000</v>
      </c>
      <c r="G392" s="33">
        <f>MAR!I392</f>
        <v>0</v>
      </c>
      <c r="H392" s="33">
        <f t="shared" ref="H392:I392" si="186">H393</f>
        <v>0</v>
      </c>
      <c r="I392" s="33">
        <f t="shared" si="186"/>
        <v>0</v>
      </c>
      <c r="J392" s="59">
        <f t="shared" ref="J392:J455" si="187">SUM(G392:I392)</f>
        <v>0</v>
      </c>
      <c r="K392" s="33">
        <f t="shared" ref="K392:K455" si="188">F392-J392</f>
        <v>2640000</v>
      </c>
      <c r="L392" s="55">
        <f t="shared" ref="L392:L455" si="189">J392/F392</f>
        <v>0</v>
      </c>
      <c r="M392" s="5"/>
    </row>
    <row r="393" spans="1:13" s="7" customFormat="1" x14ac:dyDescent="0.25">
      <c r="A393" s="31"/>
      <c r="B393" s="32" t="s">
        <v>341</v>
      </c>
      <c r="C393" s="33">
        <v>2640000</v>
      </c>
      <c r="D393" s="33">
        <v>2640000</v>
      </c>
      <c r="E393" s="33">
        <v>2640000</v>
      </c>
      <c r="F393" s="33">
        <v>2640000</v>
      </c>
      <c r="G393" s="1">
        <f>MAR!I393</f>
        <v>0</v>
      </c>
      <c r="H393" s="33">
        <v>0</v>
      </c>
      <c r="I393" s="33">
        <v>0</v>
      </c>
      <c r="J393" s="59">
        <f t="shared" si="187"/>
        <v>0</v>
      </c>
      <c r="K393" s="54">
        <f t="shared" si="188"/>
        <v>2640000</v>
      </c>
      <c r="L393" s="55">
        <f t="shared" si="189"/>
        <v>0</v>
      </c>
      <c r="M393" s="5"/>
    </row>
    <row r="394" spans="1:13" s="7" customFormat="1" x14ac:dyDescent="0.25">
      <c r="A394" s="31" t="s">
        <v>227</v>
      </c>
      <c r="B394" s="32" t="s">
        <v>72</v>
      </c>
      <c r="C394" s="33">
        <f t="shared" ref="C394:I396" si="190">C395</f>
        <v>160000</v>
      </c>
      <c r="D394" s="33">
        <f t="shared" si="190"/>
        <v>160000</v>
      </c>
      <c r="E394" s="33">
        <f t="shared" si="190"/>
        <v>160000</v>
      </c>
      <c r="F394" s="33">
        <f t="shared" si="190"/>
        <v>160000</v>
      </c>
      <c r="G394" s="33">
        <f>MAR!I394</f>
        <v>0</v>
      </c>
      <c r="H394" s="33">
        <f t="shared" si="190"/>
        <v>0</v>
      </c>
      <c r="I394" s="33">
        <f t="shared" si="190"/>
        <v>0</v>
      </c>
      <c r="J394" s="59">
        <f t="shared" si="187"/>
        <v>0</v>
      </c>
      <c r="K394" s="33">
        <f t="shared" si="188"/>
        <v>160000</v>
      </c>
      <c r="L394" s="55">
        <f t="shared" si="189"/>
        <v>0</v>
      </c>
      <c r="M394" s="5"/>
    </row>
    <row r="395" spans="1:13" x14ac:dyDescent="0.25">
      <c r="A395" s="31" t="s">
        <v>0</v>
      </c>
      <c r="B395" s="32" t="s">
        <v>244</v>
      </c>
      <c r="C395" s="33">
        <f t="shared" si="190"/>
        <v>160000</v>
      </c>
      <c r="D395" s="33">
        <f t="shared" si="190"/>
        <v>160000</v>
      </c>
      <c r="E395" s="33">
        <f t="shared" si="190"/>
        <v>160000</v>
      </c>
      <c r="F395" s="33">
        <f t="shared" si="190"/>
        <v>160000</v>
      </c>
      <c r="G395" s="33">
        <f>MAR!I395</f>
        <v>0</v>
      </c>
      <c r="H395" s="33">
        <f t="shared" si="190"/>
        <v>0</v>
      </c>
      <c r="I395" s="33">
        <f t="shared" si="190"/>
        <v>0</v>
      </c>
      <c r="J395" s="59">
        <f t="shared" si="187"/>
        <v>0</v>
      </c>
      <c r="K395" s="33">
        <f t="shared" si="188"/>
        <v>160000</v>
      </c>
      <c r="L395" s="55">
        <f t="shared" si="189"/>
        <v>0</v>
      </c>
      <c r="M395" s="5"/>
    </row>
    <row r="396" spans="1:13" x14ac:dyDescent="0.25">
      <c r="A396" s="31">
        <v>521211</v>
      </c>
      <c r="B396" s="32" t="s">
        <v>1</v>
      </c>
      <c r="C396" s="33">
        <f t="shared" si="190"/>
        <v>160000</v>
      </c>
      <c r="D396" s="33">
        <f t="shared" si="190"/>
        <v>160000</v>
      </c>
      <c r="E396" s="33">
        <f t="shared" si="190"/>
        <v>160000</v>
      </c>
      <c r="F396" s="33">
        <f t="shared" si="190"/>
        <v>160000</v>
      </c>
      <c r="G396" s="33">
        <f>MAR!I396</f>
        <v>0</v>
      </c>
      <c r="H396" s="33">
        <f t="shared" si="190"/>
        <v>0</v>
      </c>
      <c r="I396" s="33">
        <f t="shared" si="190"/>
        <v>0</v>
      </c>
      <c r="J396" s="59">
        <f t="shared" si="187"/>
        <v>0</v>
      </c>
      <c r="K396" s="33">
        <f t="shared" si="188"/>
        <v>160000</v>
      </c>
      <c r="L396" s="55">
        <f t="shared" si="189"/>
        <v>0</v>
      </c>
      <c r="M396" s="5"/>
    </row>
    <row r="397" spans="1:13" x14ac:dyDescent="0.25">
      <c r="A397" s="31"/>
      <c r="B397" s="32" t="s">
        <v>336</v>
      </c>
      <c r="C397" s="33">
        <v>160000</v>
      </c>
      <c r="D397" s="33">
        <v>160000</v>
      </c>
      <c r="E397" s="33">
        <v>160000</v>
      </c>
      <c r="F397" s="33">
        <v>160000</v>
      </c>
      <c r="G397" s="1">
        <f>MAR!I397</f>
        <v>0</v>
      </c>
      <c r="H397" s="33">
        <v>0</v>
      </c>
      <c r="I397" s="33">
        <v>0</v>
      </c>
      <c r="J397" s="59">
        <f t="shared" si="187"/>
        <v>0</v>
      </c>
      <c r="K397" s="54">
        <f t="shared" si="188"/>
        <v>160000</v>
      </c>
      <c r="L397" s="55">
        <f t="shared" si="189"/>
        <v>0</v>
      </c>
      <c r="M397" s="5"/>
    </row>
    <row r="398" spans="1:13" x14ac:dyDescent="0.25">
      <c r="A398" s="31" t="s">
        <v>181</v>
      </c>
      <c r="B398" s="32" t="s">
        <v>73</v>
      </c>
      <c r="C398" s="33">
        <f>C399+C406+C421</f>
        <v>14592000</v>
      </c>
      <c r="D398" s="33">
        <f>D399+D406+D421</f>
        <v>14592000</v>
      </c>
      <c r="E398" s="33">
        <f>E399+E406+E421</f>
        <v>14592000</v>
      </c>
      <c r="F398" s="33">
        <f>F399+F406+F421</f>
        <v>14592000</v>
      </c>
      <c r="G398" s="33">
        <f>MAR!I398</f>
        <v>0</v>
      </c>
      <c r="H398" s="33">
        <f t="shared" ref="H398:I398" si="191">H399+H406+H421</f>
        <v>0</v>
      </c>
      <c r="I398" s="33">
        <f t="shared" si="191"/>
        <v>0</v>
      </c>
      <c r="J398" s="59">
        <f t="shared" si="187"/>
        <v>0</v>
      </c>
      <c r="K398" s="54">
        <f t="shared" si="188"/>
        <v>14592000</v>
      </c>
      <c r="L398" s="55">
        <f t="shared" si="189"/>
        <v>0</v>
      </c>
      <c r="M398" s="5"/>
    </row>
    <row r="399" spans="1:13" s="7" customFormat="1" x14ac:dyDescent="0.25">
      <c r="A399" s="31" t="s">
        <v>216</v>
      </c>
      <c r="B399" s="32" t="s">
        <v>74</v>
      </c>
      <c r="C399" s="33">
        <f>C400+C403</f>
        <v>467000</v>
      </c>
      <c r="D399" s="33">
        <f>D400+D403</f>
        <v>467000</v>
      </c>
      <c r="E399" s="33">
        <f>E400+E403</f>
        <v>467000</v>
      </c>
      <c r="F399" s="33">
        <f>F400+F403</f>
        <v>467000</v>
      </c>
      <c r="G399" s="33">
        <f>MAR!I399</f>
        <v>0</v>
      </c>
      <c r="H399" s="33">
        <f t="shared" ref="H399:I399" si="192">H400+H403</f>
        <v>0</v>
      </c>
      <c r="I399" s="33">
        <f t="shared" si="192"/>
        <v>0</v>
      </c>
      <c r="J399" s="59">
        <f t="shared" si="187"/>
        <v>0</v>
      </c>
      <c r="K399" s="54">
        <f t="shared" si="188"/>
        <v>467000</v>
      </c>
      <c r="L399" s="55">
        <f t="shared" si="189"/>
        <v>0</v>
      </c>
      <c r="M399" s="5"/>
    </row>
    <row r="400" spans="1:13" x14ac:dyDescent="0.25">
      <c r="A400" s="31" t="s">
        <v>0</v>
      </c>
      <c r="B400" s="32" t="s">
        <v>245</v>
      </c>
      <c r="C400" s="33">
        <f t="shared" ref="C400:I401" si="193">C401</f>
        <v>225000</v>
      </c>
      <c r="D400" s="33">
        <f t="shared" si="193"/>
        <v>225000</v>
      </c>
      <c r="E400" s="33">
        <f t="shared" si="193"/>
        <v>225000</v>
      </c>
      <c r="F400" s="33">
        <f t="shared" si="193"/>
        <v>225000</v>
      </c>
      <c r="G400" s="33">
        <f>MAR!I400</f>
        <v>0</v>
      </c>
      <c r="H400" s="33">
        <f t="shared" si="193"/>
        <v>0</v>
      </c>
      <c r="I400" s="33">
        <f t="shared" si="193"/>
        <v>0</v>
      </c>
      <c r="J400" s="59">
        <f t="shared" si="187"/>
        <v>0</v>
      </c>
      <c r="K400" s="54">
        <f t="shared" si="188"/>
        <v>225000</v>
      </c>
      <c r="L400" s="55">
        <f t="shared" si="189"/>
        <v>0</v>
      </c>
      <c r="M400" s="5"/>
    </row>
    <row r="401" spans="1:13" x14ac:dyDescent="0.25">
      <c r="A401" s="31">
        <v>521211</v>
      </c>
      <c r="B401" s="32" t="s">
        <v>1</v>
      </c>
      <c r="C401" s="33">
        <f t="shared" si="193"/>
        <v>225000</v>
      </c>
      <c r="D401" s="33">
        <f t="shared" si="193"/>
        <v>225000</v>
      </c>
      <c r="E401" s="33">
        <f t="shared" si="193"/>
        <v>225000</v>
      </c>
      <c r="F401" s="33">
        <f t="shared" si="193"/>
        <v>225000</v>
      </c>
      <c r="G401" s="33">
        <f>MAR!I401</f>
        <v>0</v>
      </c>
      <c r="H401" s="33">
        <f t="shared" si="193"/>
        <v>0</v>
      </c>
      <c r="I401" s="33">
        <f t="shared" si="193"/>
        <v>0</v>
      </c>
      <c r="J401" s="59">
        <f t="shared" si="187"/>
        <v>0</v>
      </c>
      <c r="K401" s="54">
        <f t="shared" si="188"/>
        <v>225000</v>
      </c>
      <c r="L401" s="55">
        <f t="shared" si="189"/>
        <v>0</v>
      </c>
      <c r="M401" s="5"/>
    </row>
    <row r="402" spans="1:13" s="7" customFormat="1" x14ac:dyDescent="0.25">
      <c r="A402" s="31"/>
      <c r="B402" s="32" t="s">
        <v>337</v>
      </c>
      <c r="C402" s="33">
        <v>225000</v>
      </c>
      <c r="D402" s="33">
        <v>225000</v>
      </c>
      <c r="E402" s="33">
        <v>225000</v>
      </c>
      <c r="F402" s="33">
        <v>225000</v>
      </c>
      <c r="G402" s="1">
        <f>MAR!I402</f>
        <v>0</v>
      </c>
      <c r="H402" s="33">
        <v>0</v>
      </c>
      <c r="I402" s="33">
        <v>0</v>
      </c>
      <c r="J402" s="59">
        <f t="shared" si="187"/>
        <v>0</v>
      </c>
      <c r="K402" s="54">
        <f t="shared" si="188"/>
        <v>225000</v>
      </c>
      <c r="L402" s="55">
        <f t="shared" si="189"/>
        <v>0</v>
      </c>
      <c r="M402" s="5"/>
    </row>
    <row r="403" spans="1:13" s="7" customFormat="1" x14ac:dyDescent="0.25">
      <c r="A403" s="31" t="s">
        <v>11</v>
      </c>
      <c r="B403" s="32" t="s">
        <v>32</v>
      </c>
      <c r="C403" s="33">
        <f t="shared" ref="C403:H404" si="194">C404</f>
        <v>242000</v>
      </c>
      <c r="D403" s="33">
        <f t="shared" si="194"/>
        <v>242000</v>
      </c>
      <c r="E403" s="33">
        <f t="shared" si="194"/>
        <v>242000</v>
      </c>
      <c r="F403" s="33">
        <f t="shared" si="194"/>
        <v>242000</v>
      </c>
      <c r="G403" s="33">
        <f>MAR!I403</f>
        <v>0</v>
      </c>
      <c r="H403" s="33">
        <f t="shared" si="194"/>
        <v>0</v>
      </c>
      <c r="I403" s="33">
        <f>I404</f>
        <v>0</v>
      </c>
      <c r="J403" s="59">
        <f t="shared" si="187"/>
        <v>0</v>
      </c>
      <c r="K403" s="54">
        <f t="shared" si="188"/>
        <v>242000</v>
      </c>
      <c r="L403" s="55">
        <f t="shared" si="189"/>
        <v>0</v>
      </c>
      <c r="M403" s="5"/>
    </row>
    <row r="404" spans="1:13" x14ac:dyDescent="0.25">
      <c r="A404" s="31">
        <v>521211</v>
      </c>
      <c r="B404" s="32" t="s">
        <v>1</v>
      </c>
      <c r="C404" s="33">
        <f t="shared" si="194"/>
        <v>242000</v>
      </c>
      <c r="D404" s="33">
        <f t="shared" si="194"/>
        <v>242000</v>
      </c>
      <c r="E404" s="33">
        <f t="shared" si="194"/>
        <v>242000</v>
      </c>
      <c r="F404" s="33">
        <f t="shared" si="194"/>
        <v>242000</v>
      </c>
      <c r="G404" s="33">
        <f>MAR!I404</f>
        <v>0</v>
      </c>
      <c r="H404" s="33">
        <f t="shared" si="194"/>
        <v>0</v>
      </c>
      <c r="I404" s="33">
        <f>I405</f>
        <v>0</v>
      </c>
      <c r="J404" s="59">
        <f t="shared" si="187"/>
        <v>0</v>
      </c>
      <c r="K404" s="54">
        <f t="shared" si="188"/>
        <v>242000</v>
      </c>
      <c r="L404" s="55">
        <f t="shared" si="189"/>
        <v>0</v>
      </c>
      <c r="M404" s="5"/>
    </row>
    <row r="405" spans="1:13" s="7" customFormat="1" x14ac:dyDescent="0.25">
      <c r="A405" s="31"/>
      <c r="B405" s="32" t="s">
        <v>281</v>
      </c>
      <c r="C405" s="33">
        <v>242000</v>
      </c>
      <c r="D405" s="33">
        <v>242000</v>
      </c>
      <c r="E405" s="33">
        <v>242000</v>
      </c>
      <c r="F405" s="33">
        <v>242000</v>
      </c>
      <c r="G405" s="1">
        <f>MAR!I405</f>
        <v>0</v>
      </c>
      <c r="H405" s="33">
        <v>0</v>
      </c>
      <c r="I405" s="33">
        <v>0</v>
      </c>
      <c r="J405" s="59">
        <f t="shared" si="187"/>
        <v>0</v>
      </c>
      <c r="K405" s="54">
        <f t="shared" si="188"/>
        <v>242000</v>
      </c>
      <c r="L405" s="55">
        <f t="shared" si="189"/>
        <v>0</v>
      </c>
      <c r="M405" s="5"/>
    </row>
    <row r="406" spans="1:13" x14ac:dyDescent="0.25">
      <c r="A406" s="31" t="s">
        <v>217</v>
      </c>
      <c r="B406" s="32" t="s">
        <v>75</v>
      </c>
      <c r="C406" s="33">
        <f>C407</f>
        <v>13900000</v>
      </c>
      <c r="D406" s="33">
        <f>D407</f>
        <v>13900000</v>
      </c>
      <c r="E406" s="33">
        <f>E407</f>
        <v>13900000</v>
      </c>
      <c r="F406" s="33">
        <f>F407</f>
        <v>13900000</v>
      </c>
      <c r="G406" s="33">
        <f>MAR!I406</f>
        <v>0</v>
      </c>
      <c r="H406" s="33">
        <f t="shared" ref="H406:I406" si="195">H407</f>
        <v>0</v>
      </c>
      <c r="I406" s="33">
        <f t="shared" si="195"/>
        <v>0</v>
      </c>
      <c r="J406" s="59">
        <f t="shared" si="187"/>
        <v>0</v>
      </c>
      <c r="K406" s="54">
        <f t="shared" si="188"/>
        <v>13900000</v>
      </c>
      <c r="L406" s="55">
        <f t="shared" si="189"/>
        <v>0</v>
      </c>
      <c r="M406" s="5"/>
    </row>
    <row r="407" spans="1:13" x14ac:dyDescent="0.25">
      <c r="A407" s="31" t="s">
        <v>0</v>
      </c>
      <c r="B407" s="32" t="s">
        <v>244</v>
      </c>
      <c r="C407" s="33">
        <f>C408+C411+C416+C419</f>
        <v>13900000</v>
      </c>
      <c r="D407" s="33">
        <f>D408+D411+D416+D419</f>
        <v>13900000</v>
      </c>
      <c r="E407" s="33">
        <f>E408+E411+E416+E419</f>
        <v>13900000</v>
      </c>
      <c r="F407" s="33">
        <f>F408+F411+F416+F419</f>
        <v>13900000</v>
      </c>
      <c r="G407" s="33">
        <f>MAR!I407</f>
        <v>0</v>
      </c>
      <c r="H407" s="33">
        <f t="shared" ref="H407:I407" si="196">H408+H411+H416+H419</f>
        <v>0</v>
      </c>
      <c r="I407" s="33">
        <f t="shared" si="196"/>
        <v>0</v>
      </c>
      <c r="J407" s="59">
        <f t="shared" si="187"/>
        <v>0</v>
      </c>
      <c r="K407" s="54">
        <f t="shared" si="188"/>
        <v>13900000</v>
      </c>
      <c r="L407" s="55">
        <f t="shared" si="189"/>
        <v>0</v>
      </c>
      <c r="M407" s="5"/>
    </row>
    <row r="408" spans="1:13" x14ac:dyDescent="0.25">
      <c r="A408" s="31">
        <v>521211</v>
      </c>
      <c r="B408" s="32" t="s">
        <v>1</v>
      </c>
      <c r="C408" s="33">
        <f>SUM(C409:C410)</f>
        <v>800000</v>
      </c>
      <c r="D408" s="33">
        <f>SUM(D409:D410)</f>
        <v>800000</v>
      </c>
      <c r="E408" s="33">
        <f>SUM(E409:E410)</f>
        <v>800000</v>
      </c>
      <c r="F408" s="33">
        <f>SUM(F409:F410)</f>
        <v>800000</v>
      </c>
      <c r="G408" s="33">
        <f>MAR!I408</f>
        <v>0</v>
      </c>
      <c r="H408" s="33">
        <f t="shared" ref="H408:I408" si="197">SUM(H409:H410)</f>
        <v>0</v>
      </c>
      <c r="I408" s="33">
        <f t="shared" si="197"/>
        <v>0</v>
      </c>
      <c r="J408" s="59">
        <f t="shared" si="187"/>
        <v>0</v>
      </c>
      <c r="K408" s="54">
        <f t="shared" si="188"/>
        <v>800000</v>
      </c>
      <c r="L408" s="55">
        <f t="shared" si="189"/>
        <v>0</v>
      </c>
      <c r="M408" s="5"/>
    </row>
    <row r="409" spans="1:13" x14ac:dyDescent="0.25">
      <c r="A409" s="31"/>
      <c r="B409" s="32" t="s">
        <v>342</v>
      </c>
      <c r="C409" s="33">
        <v>200000</v>
      </c>
      <c r="D409" s="33">
        <v>200000</v>
      </c>
      <c r="E409" s="33">
        <v>200000</v>
      </c>
      <c r="F409" s="33">
        <v>200000</v>
      </c>
      <c r="G409" s="1">
        <f>MAR!I409</f>
        <v>0</v>
      </c>
      <c r="H409" s="33">
        <v>0</v>
      </c>
      <c r="I409" s="33">
        <v>0</v>
      </c>
      <c r="J409" s="59">
        <f t="shared" si="187"/>
        <v>0</v>
      </c>
      <c r="K409" s="54">
        <f t="shared" si="188"/>
        <v>200000</v>
      </c>
      <c r="L409" s="55">
        <f t="shared" si="189"/>
        <v>0</v>
      </c>
      <c r="M409" s="5"/>
    </row>
    <row r="410" spans="1:13" x14ac:dyDescent="0.25">
      <c r="A410" s="31"/>
      <c r="B410" s="32" t="s">
        <v>397</v>
      </c>
      <c r="C410" s="33">
        <v>600000</v>
      </c>
      <c r="D410" s="33">
        <v>600000</v>
      </c>
      <c r="E410" s="33">
        <v>600000</v>
      </c>
      <c r="F410" s="33">
        <v>600000</v>
      </c>
      <c r="G410" s="1">
        <f>MAR!I410</f>
        <v>0</v>
      </c>
      <c r="H410" s="33">
        <v>0</v>
      </c>
      <c r="I410" s="33">
        <v>0</v>
      </c>
      <c r="J410" s="59">
        <f t="shared" si="187"/>
        <v>0</v>
      </c>
      <c r="K410" s="54">
        <f t="shared" si="188"/>
        <v>600000</v>
      </c>
      <c r="L410" s="55">
        <f t="shared" si="189"/>
        <v>0</v>
      </c>
      <c r="M410" s="5"/>
    </row>
    <row r="411" spans="1:13" s="7" customFormat="1" x14ac:dyDescent="0.25">
      <c r="A411" s="31">
        <v>522141</v>
      </c>
      <c r="B411" s="32" t="s">
        <v>76</v>
      </c>
      <c r="C411" s="33">
        <f>SUM(C412:C415)</f>
        <v>8400000</v>
      </c>
      <c r="D411" s="33">
        <f>SUM(D412:D415)</f>
        <v>8400000</v>
      </c>
      <c r="E411" s="33">
        <f>SUM(E412:E415)</f>
        <v>8400000</v>
      </c>
      <c r="F411" s="33">
        <f>SUM(F412:F415)</f>
        <v>8400000</v>
      </c>
      <c r="G411" s="33">
        <f>MAR!I411</f>
        <v>0</v>
      </c>
      <c r="H411" s="33">
        <f t="shared" ref="H411:I411" si="198">SUM(H412:H415)</f>
        <v>0</v>
      </c>
      <c r="I411" s="33">
        <f t="shared" si="198"/>
        <v>0</v>
      </c>
      <c r="J411" s="59">
        <f t="shared" si="187"/>
        <v>0</v>
      </c>
      <c r="K411" s="54">
        <f t="shared" si="188"/>
        <v>8400000</v>
      </c>
      <c r="L411" s="55">
        <f t="shared" si="189"/>
        <v>0</v>
      </c>
      <c r="M411" s="5"/>
    </row>
    <row r="412" spans="1:13" x14ac:dyDescent="0.25">
      <c r="A412" s="31"/>
      <c r="B412" s="32" t="s">
        <v>343</v>
      </c>
      <c r="C412" s="33">
        <v>1600000</v>
      </c>
      <c r="D412" s="33">
        <v>1600000</v>
      </c>
      <c r="E412" s="33">
        <v>1600000</v>
      </c>
      <c r="F412" s="33">
        <v>1600000</v>
      </c>
      <c r="G412" s="1">
        <f>MAR!I412</f>
        <v>0</v>
      </c>
      <c r="H412" s="33">
        <v>0</v>
      </c>
      <c r="I412" s="33">
        <v>0</v>
      </c>
      <c r="J412" s="59">
        <f t="shared" si="187"/>
        <v>0</v>
      </c>
      <c r="K412" s="54">
        <f t="shared" si="188"/>
        <v>1600000</v>
      </c>
      <c r="L412" s="55">
        <f t="shared" si="189"/>
        <v>0</v>
      </c>
      <c r="M412" s="5"/>
    </row>
    <row r="413" spans="1:13" x14ac:dyDescent="0.25">
      <c r="A413" s="31"/>
      <c r="B413" s="32" t="s">
        <v>399</v>
      </c>
      <c r="C413" s="33">
        <v>1600000</v>
      </c>
      <c r="D413" s="33">
        <v>1600000</v>
      </c>
      <c r="E413" s="33">
        <v>1600000</v>
      </c>
      <c r="F413" s="33">
        <v>1600000</v>
      </c>
      <c r="G413" s="1">
        <f>MAR!I413</f>
        <v>0</v>
      </c>
      <c r="H413" s="33">
        <v>0</v>
      </c>
      <c r="I413" s="33">
        <v>0</v>
      </c>
      <c r="J413" s="59">
        <f t="shared" si="187"/>
        <v>0</v>
      </c>
      <c r="K413" s="54">
        <f t="shared" si="188"/>
        <v>1600000</v>
      </c>
      <c r="L413" s="55">
        <f t="shared" si="189"/>
        <v>0</v>
      </c>
      <c r="M413" s="5"/>
    </row>
    <row r="414" spans="1:13" x14ac:dyDescent="0.25">
      <c r="A414" s="31"/>
      <c r="B414" s="32" t="s">
        <v>437</v>
      </c>
      <c r="C414" s="33">
        <v>2600000</v>
      </c>
      <c r="D414" s="33">
        <v>2600000</v>
      </c>
      <c r="E414" s="33">
        <v>2600000</v>
      </c>
      <c r="F414" s="33">
        <v>2600000</v>
      </c>
      <c r="G414" s="1">
        <f>MAR!I414</f>
        <v>0</v>
      </c>
      <c r="H414" s="33">
        <v>0</v>
      </c>
      <c r="I414" s="33">
        <v>0</v>
      </c>
      <c r="J414" s="59">
        <f t="shared" si="187"/>
        <v>0</v>
      </c>
      <c r="K414" s="54">
        <f t="shared" si="188"/>
        <v>2600000</v>
      </c>
      <c r="L414" s="55">
        <f t="shared" si="189"/>
        <v>0</v>
      </c>
      <c r="M414" s="5"/>
    </row>
    <row r="415" spans="1:13" x14ac:dyDescent="0.25">
      <c r="A415" s="31"/>
      <c r="B415" s="32" t="s">
        <v>462</v>
      </c>
      <c r="C415" s="33">
        <v>2600000</v>
      </c>
      <c r="D415" s="33">
        <v>2600000</v>
      </c>
      <c r="E415" s="33">
        <v>2600000</v>
      </c>
      <c r="F415" s="33">
        <v>2600000</v>
      </c>
      <c r="G415" s="1">
        <f>MAR!I415</f>
        <v>0</v>
      </c>
      <c r="H415" s="33">
        <v>0</v>
      </c>
      <c r="I415" s="33">
        <v>0</v>
      </c>
      <c r="J415" s="59">
        <f t="shared" si="187"/>
        <v>0</v>
      </c>
      <c r="K415" s="54">
        <f t="shared" si="188"/>
        <v>2600000</v>
      </c>
      <c r="L415" s="55">
        <f t="shared" si="189"/>
        <v>0</v>
      </c>
      <c r="M415" s="5"/>
    </row>
    <row r="416" spans="1:13" x14ac:dyDescent="0.25">
      <c r="A416" s="31">
        <v>522151</v>
      </c>
      <c r="B416" s="32" t="s">
        <v>34</v>
      </c>
      <c r="C416" s="33">
        <f>SUM(C417:C418)</f>
        <v>2500000</v>
      </c>
      <c r="D416" s="33">
        <f>SUM(D417:D418)</f>
        <v>2500000</v>
      </c>
      <c r="E416" s="33">
        <f>SUM(E417:E418)</f>
        <v>2500000</v>
      </c>
      <c r="F416" s="33">
        <f>SUM(F417:F418)</f>
        <v>2500000</v>
      </c>
      <c r="G416" s="33">
        <f>MAR!I416</f>
        <v>0</v>
      </c>
      <c r="H416" s="33">
        <f t="shared" ref="H416:I416" si="199">SUM(H417:H418)</f>
        <v>0</v>
      </c>
      <c r="I416" s="33">
        <f t="shared" si="199"/>
        <v>0</v>
      </c>
      <c r="J416" s="59">
        <f t="shared" si="187"/>
        <v>0</v>
      </c>
      <c r="K416" s="54">
        <f t="shared" si="188"/>
        <v>2500000</v>
      </c>
      <c r="L416" s="55">
        <f t="shared" si="189"/>
        <v>0</v>
      </c>
      <c r="M416" s="5"/>
    </row>
    <row r="417" spans="1:13" x14ac:dyDescent="0.25">
      <c r="A417" s="31"/>
      <c r="B417" s="32" t="s">
        <v>480</v>
      </c>
      <c r="C417" s="33">
        <v>1500000</v>
      </c>
      <c r="D417" s="33">
        <v>1500000</v>
      </c>
      <c r="E417" s="33">
        <v>1500000</v>
      </c>
      <c r="F417" s="33">
        <v>1500000</v>
      </c>
      <c r="G417" s="1">
        <f>MAR!I417</f>
        <v>0</v>
      </c>
      <c r="H417" s="33">
        <v>0</v>
      </c>
      <c r="I417" s="33">
        <v>0</v>
      </c>
      <c r="J417" s="59">
        <f t="shared" si="187"/>
        <v>0</v>
      </c>
      <c r="K417" s="54">
        <f t="shared" si="188"/>
        <v>1500000</v>
      </c>
      <c r="L417" s="55">
        <f t="shared" si="189"/>
        <v>0</v>
      </c>
      <c r="M417" s="5"/>
    </row>
    <row r="418" spans="1:13" s="7" customFormat="1" x14ac:dyDescent="0.25">
      <c r="A418" s="31"/>
      <c r="B418" s="32" t="s">
        <v>400</v>
      </c>
      <c r="C418" s="33">
        <v>1000000</v>
      </c>
      <c r="D418" s="33">
        <v>1000000</v>
      </c>
      <c r="E418" s="33">
        <v>1000000</v>
      </c>
      <c r="F418" s="33">
        <v>1000000</v>
      </c>
      <c r="G418" s="1">
        <f>MAR!I418</f>
        <v>0</v>
      </c>
      <c r="H418" s="33">
        <v>0</v>
      </c>
      <c r="I418" s="33">
        <v>0</v>
      </c>
      <c r="J418" s="59">
        <f t="shared" si="187"/>
        <v>0</v>
      </c>
      <c r="K418" s="54">
        <f t="shared" si="188"/>
        <v>1000000</v>
      </c>
      <c r="L418" s="55">
        <f t="shared" si="189"/>
        <v>0</v>
      </c>
      <c r="M418" s="5"/>
    </row>
    <row r="419" spans="1:13" x14ac:dyDescent="0.25">
      <c r="A419" s="31">
        <v>524113</v>
      </c>
      <c r="B419" s="32" t="s">
        <v>38</v>
      </c>
      <c r="C419" s="33">
        <f>C420</f>
        <v>2200000</v>
      </c>
      <c r="D419" s="33">
        <f>D420</f>
        <v>2200000</v>
      </c>
      <c r="E419" s="33">
        <f>E420</f>
        <v>2200000</v>
      </c>
      <c r="F419" s="33">
        <f>F420</f>
        <v>2200000</v>
      </c>
      <c r="G419" s="33">
        <f>MAR!I419</f>
        <v>0</v>
      </c>
      <c r="H419" s="33">
        <f t="shared" ref="H419:I419" si="200">H420</f>
        <v>0</v>
      </c>
      <c r="I419" s="33">
        <f t="shared" si="200"/>
        <v>0</v>
      </c>
      <c r="J419" s="59">
        <f t="shared" si="187"/>
        <v>0</v>
      </c>
      <c r="K419" s="54">
        <f t="shared" si="188"/>
        <v>2200000</v>
      </c>
      <c r="L419" s="55">
        <f t="shared" si="189"/>
        <v>0</v>
      </c>
      <c r="M419" s="5"/>
    </row>
    <row r="420" spans="1:13" s="7" customFormat="1" x14ac:dyDescent="0.25">
      <c r="A420" s="31"/>
      <c r="B420" s="32" t="s">
        <v>344</v>
      </c>
      <c r="C420" s="33">
        <v>2200000</v>
      </c>
      <c r="D420" s="33">
        <v>2200000</v>
      </c>
      <c r="E420" s="33">
        <v>2200000</v>
      </c>
      <c r="F420" s="33">
        <v>2200000</v>
      </c>
      <c r="G420" s="1">
        <f>MAR!I420</f>
        <v>0</v>
      </c>
      <c r="H420" s="33">
        <v>0</v>
      </c>
      <c r="I420" s="33">
        <v>0</v>
      </c>
      <c r="J420" s="59">
        <f t="shared" si="187"/>
        <v>0</v>
      </c>
      <c r="K420" s="54">
        <f t="shared" si="188"/>
        <v>2200000</v>
      </c>
      <c r="L420" s="55">
        <f t="shared" si="189"/>
        <v>0</v>
      </c>
      <c r="M420" s="16"/>
    </row>
    <row r="421" spans="1:13" s="7" customFormat="1" x14ac:dyDescent="0.25">
      <c r="A421" s="31" t="s">
        <v>227</v>
      </c>
      <c r="B421" s="32" t="s">
        <v>77</v>
      </c>
      <c r="C421" s="33">
        <f t="shared" ref="C421:I423" si="201">C422</f>
        <v>225000</v>
      </c>
      <c r="D421" s="33">
        <f t="shared" si="201"/>
        <v>225000</v>
      </c>
      <c r="E421" s="33">
        <f t="shared" si="201"/>
        <v>225000</v>
      </c>
      <c r="F421" s="33">
        <f t="shared" si="201"/>
        <v>225000</v>
      </c>
      <c r="G421" s="33">
        <f>MAR!I421</f>
        <v>0</v>
      </c>
      <c r="H421" s="33">
        <f t="shared" si="201"/>
        <v>0</v>
      </c>
      <c r="I421" s="33">
        <f t="shared" si="201"/>
        <v>0</v>
      </c>
      <c r="J421" s="59">
        <f t="shared" si="187"/>
        <v>0</v>
      </c>
      <c r="K421" s="54">
        <f t="shared" si="188"/>
        <v>225000</v>
      </c>
      <c r="L421" s="55">
        <f t="shared" si="189"/>
        <v>0</v>
      </c>
      <c r="M421" s="5"/>
    </row>
    <row r="422" spans="1:13" s="7" customFormat="1" x14ac:dyDescent="0.25">
      <c r="A422" s="31" t="s">
        <v>0</v>
      </c>
      <c r="B422" s="32" t="s">
        <v>244</v>
      </c>
      <c r="C422" s="33">
        <f t="shared" si="201"/>
        <v>225000</v>
      </c>
      <c r="D422" s="33">
        <f t="shared" si="201"/>
        <v>225000</v>
      </c>
      <c r="E422" s="33">
        <f t="shared" si="201"/>
        <v>225000</v>
      </c>
      <c r="F422" s="33">
        <f t="shared" si="201"/>
        <v>225000</v>
      </c>
      <c r="G422" s="33">
        <f>MAR!I422</f>
        <v>0</v>
      </c>
      <c r="H422" s="33">
        <f t="shared" si="201"/>
        <v>0</v>
      </c>
      <c r="I422" s="33">
        <f t="shared" si="201"/>
        <v>0</v>
      </c>
      <c r="J422" s="59">
        <f t="shared" si="187"/>
        <v>0</v>
      </c>
      <c r="K422" s="54">
        <f t="shared" si="188"/>
        <v>225000</v>
      </c>
      <c r="L422" s="55">
        <f t="shared" si="189"/>
        <v>0</v>
      </c>
      <c r="M422" s="5"/>
    </row>
    <row r="423" spans="1:13" x14ac:dyDescent="0.25">
      <c r="A423" s="31">
        <v>521211</v>
      </c>
      <c r="B423" s="32" t="s">
        <v>1</v>
      </c>
      <c r="C423" s="33">
        <f t="shared" si="201"/>
        <v>225000</v>
      </c>
      <c r="D423" s="33">
        <f t="shared" si="201"/>
        <v>225000</v>
      </c>
      <c r="E423" s="33">
        <f t="shared" si="201"/>
        <v>225000</v>
      </c>
      <c r="F423" s="33">
        <f t="shared" si="201"/>
        <v>225000</v>
      </c>
      <c r="G423" s="33">
        <f>MAR!I423</f>
        <v>0</v>
      </c>
      <c r="H423" s="33">
        <f t="shared" si="201"/>
        <v>0</v>
      </c>
      <c r="I423" s="33">
        <f t="shared" si="201"/>
        <v>0</v>
      </c>
      <c r="J423" s="59">
        <f t="shared" si="187"/>
        <v>0</v>
      </c>
      <c r="K423" s="54">
        <f t="shared" si="188"/>
        <v>225000</v>
      </c>
      <c r="L423" s="55">
        <f t="shared" si="189"/>
        <v>0</v>
      </c>
      <c r="M423" s="5"/>
    </row>
    <row r="424" spans="1:13" x14ac:dyDescent="0.25">
      <c r="A424" s="31"/>
      <c r="B424" s="32" t="s">
        <v>336</v>
      </c>
      <c r="C424" s="33">
        <v>225000</v>
      </c>
      <c r="D424" s="33">
        <v>225000</v>
      </c>
      <c r="E424" s="33">
        <v>225000</v>
      </c>
      <c r="F424" s="33">
        <v>225000</v>
      </c>
      <c r="G424" s="1">
        <f>MAR!I424</f>
        <v>0</v>
      </c>
      <c r="H424" s="33">
        <v>0</v>
      </c>
      <c r="I424" s="33">
        <v>0</v>
      </c>
      <c r="J424" s="59">
        <f t="shared" si="187"/>
        <v>0</v>
      </c>
      <c r="K424" s="54">
        <f t="shared" si="188"/>
        <v>225000</v>
      </c>
      <c r="L424" s="55">
        <f t="shared" si="189"/>
        <v>0</v>
      </c>
      <c r="M424" s="5"/>
    </row>
    <row r="425" spans="1:13" s="7" customFormat="1" x14ac:dyDescent="0.25">
      <c r="A425" s="31" t="s">
        <v>180</v>
      </c>
      <c r="B425" s="32" t="s">
        <v>78</v>
      </c>
      <c r="C425" s="33">
        <f>C426+C431+C435</f>
        <v>1840000</v>
      </c>
      <c r="D425" s="33">
        <f>D426+D431+D435</f>
        <v>1840000</v>
      </c>
      <c r="E425" s="33">
        <f>E426+E431+E435</f>
        <v>1840000</v>
      </c>
      <c r="F425" s="33">
        <f>F426+F431+F435</f>
        <v>1840000</v>
      </c>
      <c r="G425" s="33">
        <f>MAR!I425</f>
        <v>0</v>
      </c>
      <c r="H425" s="33">
        <f t="shared" ref="H425:I425" si="202">H426+H431+H435</f>
        <v>0</v>
      </c>
      <c r="I425" s="33">
        <f t="shared" si="202"/>
        <v>0</v>
      </c>
      <c r="J425" s="59">
        <f t="shared" si="187"/>
        <v>0</v>
      </c>
      <c r="K425" s="54">
        <f t="shared" si="188"/>
        <v>1840000</v>
      </c>
      <c r="L425" s="55">
        <f t="shared" si="189"/>
        <v>0</v>
      </c>
      <c r="M425" s="5"/>
    </row>
    <row r="426" spans="1:13" x14ac:dyDescent="0.25">
      <c r="A426" s="31" t="s">
        <v>216</v>
      </c>
      <c r="B426" s="32" t="s">
        <v>79</v>
      </c>
      <c r="C426" s="33">
        <f t="shared" ref="C426:I427" si="203">C427</f>
        <v>820000</v>
      </c>
      <c r="D426" s="33">
        <f t="shared" si="203"/>
        <v>820000</v>
      </c>
      <c r="E426" s="33">
        <f t="shared" si="203"/>
        <v>820000</v>
      </c>
      <c r="F426" s="33">
        <f t="shared" si="203"/>
        <v>820000</v>
      </c>
      <c r="G426" s="33">
        <f>MAR!I426</f>
        <v>0</v>
      </c>
      <c r="H426" s="33">
        <f t="shared" si="203"/>
        <v>0</v>
      </c>
      <c r="I426" s="33">
        <f t="shared" si="203"/>
        <v>0</v>
      </c>
      <c r="J426" s="59">
        <f t="shared" si="187"/>
        <v>0</v>
      </c>
      <c r="K426" s="54">
        <f t="shared" si="188"/>
        <v>820000</v>
      </c>
      <c r="L426" s="55">
        <f t="shared" si="189"/>
        <v>0</v>
      </c>
      <c r="M426" s="5"/>
    </row>
    <row r="427" spans="1:13" x14ac:dyDescent="0.25">
      <c r="A427" s="31" t="s">
        <v>0</v>
      </c>
      <c r="B427" s="32" t="s">
        <v>246</v>
      </c>
      <c r="C427" s="33">
        <f t="shared" si="203"/>
        <v>820000</v>
      </c>
      <c r="D427" s="33">
        <f t="shared" si="203"/>
        <v>820000</v>
      </c>
      <c r="E427" s="33">
        <f t="shared" si="203"/>
        <v>820000</v>
      </c>
      <c r="F427" s="33">
        <f t="shared" si="203"/>
        <v>820000</v>
      </c>
      <c r="G427" s="33">
        <f>MAR!I427</f>
        <v>0</v>
      </c>
      <c r="H427" s="33">
        <f t="shared" si="203"/>
        <v>0</v>
      </c>
      <c r="I427" s="33">
        <f t="shared" si="203"/>
        <v>0</v>
      </c>
      <c r="J427" s="59">
        <f t="shared" si="187"/>
        <v>0</v>
      </c>
      <c r="K427" s="54">
        <f t="shared" si="188"/>
        <v>820000</v>
      </c>
      <c r="L427" s="55">
        <f t="shared" si="189"/>
        <v>0</v>
      </c>
      <c r="M427" s="5"/>
    </row>
    <row r="428" spans="1:13" x14ac:dyDescent="0.25">
      <c r="A428" s="31">
        <v>521211</v>
      </c>
      <c r="B428" s="32" t="s">
        <v>1</v>
      </c>
      <c r="C428" s="33">
        <f>SUM(C429:C430)</f>
        <v>820000</v>
      </c>
      <c r="D428" s="33">
        <f>SUM(D429:D430)</f>
        <v>820000</v>
      </c>
      <c r="E428" s="33">
        <f>SUM(E429:E430)</f>
        <v>820000</v>
      </c>
      <c r="F428" s="33">
        <f>SUM(F429:F430)</f>
        <v>820000</v>
      </c>
      <c r="G428" s="33">
        <f>MAR!I428</f>
        <v>0</v>
      </c>
      <c r="H428" s="33">
        <f t="shared" ref="H428:I428" si="204">SUM(H429:H430)</f>
        <v>0</v>
      </c>
      <c r="I428" s="33">
        <f t="shared" si="204"/>
        <v>0</v>
      </c>
      <c r="J428" s="59">
        <f t="shared" si="187"/>
        <v>0</v>
      </c>
      <c r="K428" s="54">
        <f t="shared" si="188"/>
        <v>820000</v>
      </c>
      <c r="L428" s="55">
        <f t="shared" si="189"/>
        <v>0</v>
      </c>
    </row>
    <row r="429" spans="1:13" s="7" customFormat="1" x14ac:dyDescent="0.25">
      <c r="A429" s="31"/>
      <c r="B429" s="32" t="s">
        <v>281</v>
      </c>
      <c r="C429" s="33">
        <v>220000</v>
      </c>
      <c r="D429" s="33">
        <v>220000</v>
      </c>
      <c r="E429" s="33">
        <v>220000</v>
      </c>
      <c r="F429" s="33">
        <v>220000</v>
      </c>
      <c r="G429" s="1">
        <f>MAR!I429</f>
        <v>0</v>
      </c>
      <c r="H429" s="33">
        <v>0</v>
      </c>
      <c r="I429" s="33">
        <v>0</v>
      </c>
      <c r="J429" s="59">
        <f t="shared" si="187"/>
        <v>0</v>
      </c>
      <c r="K429" s="54">
        <f t="shared" si="188"/>
        <v>220000</v>
      </c>
      <c r="L429" s="55">
        <f t="shared" si="189"/>
        <v>0</v>
      </c>
      <c r="M429" s="16"/>
    </row>
    <row r="430" spans="1:13" x14ac:dyDescent="0.25">
      <c r="A430" s="31"/>
      <c r="B430" s="32" t="s">
        <v>506</v>
      </c>
      <c r="C430" s="33">
        <v>600000</v>
      </c>
      <c r="D430" s="33">
        <v>600000</v>
      </c>
      <c r="E430" s="33">
        <v>600000</v>
      </c>
      <c r="F430" s="33">
        <v>600000</v>
      </c>
      <c r="G430" s="1">
        <f>MAR!I430</f>
        <v>0</v>
      </c>
      <c r="H430" s="33">
        <v>0</v>
      </c>
      <c r="I430" s="33">
        <v>0</v>
      </c>
      <c r="J430" s="59">
        <f t="shared" si="187"/>
        <v>0</v>
      </c>
      <c r="K430" s="54">
        <f t="shared" si="188"/>
        <v>600000</v>
      </c>
      <c r="L430" s="55">
        <f t="shared" si="189"/>
        <v>0</v>
      </c>
    </row>
    <row r="431" spans="1:13" x14ac:dyDescent="0.25">
      <c r="A431" s="31" t="s">
        <v>217</v>
      </c>
      <c r="B431" s="32" t="s">
        <v>80</v>
      </c>
      <c r="C431" s="33">
        <f t="shared" ref="C431:I433" si="205">C432</f>
        <v>880000</v>
      </c>
      <c r="D431" s="33">
        <f t="shared" si="205"/>
        <v>880000</v>
      </c>
      <c r="E431" s="33">
        <f t="shared" si="205"/>
        <v>880000</v>
      </c>
      <c r="F431" s="33">
        <f t="shared" si="205"/>
        <v>880000</v>
      </c>
      <c r="G431" s="33">
        <f>MAR!I431</f>
        <v>0</v>
      </c>
      <c r="H431" s="33">
        <f t="shared" si="205"/>
        <v>0</v>
      </c>
      <c r="I431" s="33">
        <f t="shared" si="205"/>
        <v>0</v>
      </c>
      <c r="J431" s="59">
        <f t="shared" si="187"/>
        <v>0</v>
      </c>
      <c r="K431" s="54">
        <f t="shared" si="188"/>
        <v>880000</v>
      </c>
      <c r="L431" s="55">
        <f t="shared" si="189"/>
        <v>0</v>
      </c>
    </row>
    <row r="432" spans="1:13" s="7" customFormat="1" x14ac:dyDescent="0.25">
      <c r="A432" s="31" t="s">
        <v>0</v>
      </c>
      <c r="B432" s="32" t="s">
        <v>244</v>
      </c>
      <c r="C432" s="33">
        <f t="shared" si="205"/>
        <v>880000</v>
      </c>
      <c r="D432" s="33">
        <f t="shared" si="205"/>
        <v>880000</v>
      </c>
      <c r="E432" s="33">
        <f t="shared" si="205"/>
        <v>880000</v>
      </c>
      <c r="F432" s="33">
        <f t="shared" si="205"/>
        <v>880000</v>
      </c>
      <c r="G432" s="33">
        <f>MAR!I432</f>
        <v>0</v>
      </c>
      <c r="H432" s="33">
        <f t="shared" si="205"/>
        <v>0</v>
      </c>
      <c r="I432" s="33">
        <f t="shared" si="205"/>
        <v>0</v>
      </c>
      <c r="J432" s="59">
        <f t="shared" si="187"/>
        <v>0</v>
      </c>
      <c r="K432" s="54">
        <f t="shared" si="188"/>
        <v>880000</v>
      </c>
      <c r="L432" s="55">
        <f t="shared" si="189"/>
        <v>0</v>
      </c>
      <c r="M432" s="16"/>
    </row>
    <row r="433" spans="1:13" x14ac:dyDescent="0.25">
      <c r="A433" s="31">
        <v>524113</v>
      </c>
      <c r="B433" s="32" t="s">
        <v>38</v>
      </c>
      <c r="C433" s="33">
        <f t="shared" si="205"/>
        <v>880000</v>
      </c>
      <c r="D433" s="33">
        <f t="shared" si="205"/>
        <v>880000</v>
      </c>
      <c r="E433" s="33">
        <f t="shared" si="205"/>
        <v>880000</v>
      </c>
      <c r="F433" s="33">
        <f t="shared" si="205"/>
        <v>880000</v>
      </c>
      <c r="G433" s="33">
        <f>MAR!I433</f>
        <v>0</v>
      </c>
      <c r="H433" s="33">
        <f t="shared" si="205"/>
        <v>0</v>
      </c>
      <c r="I433" s="33">
        <f t="shared" si="205"/>
        <v>0</v>
      </c>
      <c r="J433" s="59">
        <f t="shared" si="187"/>
        <v>0</v>
      </c>
      <c r="K433" s="54">
        <f t="shared" si="188"/>
        <v>880000</v>
      </c>
      <c r="L433" s="55">
        <f t="shared" si="189"/>
        <v>0</v>
      </c>
    </row>
    <row r="434" spans="1:13" x14ac:dyDescent="0.25">
      <c r="A434" s="31"/>
      <c r="B434" s="32" t="s">
        <v>401</v>
      </c>
      <c r="C434" s="33">
        <v>880000</v>
      </c>
      <c r="D434" s="33">
        <v>880000</v>
      </c>
      <c r="E434" s="33">
        <v>880000</v>
      </c>
      <c r="F434" s="33">
        <v>880000</v>
      </c>
      <c r="G434" s="1">
        <f>MAR!I434</f>
        <v>0</v>
      </c>
      <c r="H434" s="33">
        <v>0</v>
      </c>
      <c r="I434" s="33">
        <v>0</v>
      </c>
      <c r="J434" s="59">
        <f t="shared" si="187"/>
        <v>0</v>
      </c>
      <c r="K434" s="54">
        <f t="shared" si="188"/>
        <v>880000</v>
      </c>
      <c r="L434" s="55">
        <f t="shared" si="189"/>
        <v>0</v>
      </c>
    </row>
    <row r="435" spans="1:13" x14ac:dyDescent="0.25">
      <c r="A435" s="31" t="s">
        <v>227</v>
      </c>
      <c r="B435" s="32" t="s">
        <v>81</v>
      </c>
      <c r="C435" s="33">
        <f t="shared" ref="C435:I437" si="206">C436</f>
        <v>140000</v>
      </c>
      <c r="D435" s="33">
        <f t="shared" si="206"/>
        <v>140000</v>
      </c>
      <c r="E435" s="33">
        <f t="shared" si="206"/>
        <v>140000</v>
      </c>
      <c r="F435" s="33">
        <f t="shared" si="206"/>
        <v>140000</v>
      </c>
      <c r="G435" s="33">
        <f>MAR!I435</f>
        <v>0</v>
      </c>
      <c r="H435" s="33">
        <f t="shared" si="206"/>
        <v>0</v>
      </c>
      <c r="I435" s="33">
        <f t="shared" si="206"/>
        <v>0</v>
      </c>
      <c r="J435" s="59">
        <f t="shared" si="187"/>
        <v>0</v>
      </c>
      <c r="K435" s="54">
        <f t="shared" si="188"/>
        <v>140000</v>
      </c>
      <c r="L435" s="55">
        <f t="shared" si="189"/>
        <v>0</v>
      </c>
    </row>
    <row r="436" spans="1:13" x14ac:dyDescent="0.25">
      <c r="A436" s="31" t="s">
        <v>0</v>
      </c>
      <c r="B436" s="32" t="s">
        <v>244</v>
      </c>
      <c r="C436" s="33">
        <f t="shared" si="206"/>
        <v>140000</v>
      </c>
      <c r="D436" s="33">
        <f t="shared" si="206"/>
        <v>140000</v>
      </c>
      <c r="E436" s="33">
        <f t="shared" si="206"/>
        <v>140000</v>
      </c>
      <c r="F436" s="33">
        <f t="shared" si="206"/>
        <v>140000</v>
      </c>
      <c r="G436" s="33">
        <f>MAR!I436</f>
        <v>0</v>
      </c>
      <c r="H436" s="33">
        <f t="shared" si="206"/>
        <v>0</v>
      </c>
      <c r="I436" s="33">
        <f t="shared" si="206"/>
        <v>0</v>
      </c>
      <c r="J436" s="59">
        <f t="shared" si="187"/>
        <v>0</v>
      </c>
      <c r="K436" s="54">
        <f t="shared" si="188"/>
        <v>140000</v>
      </c>
      <c r="L436" s="55">
        <f t="shared" si="189"/>
        <v>0</v>
      </c>
    </row>
    <row r="437" spans="1:13" x14ac:dyDescent="0.25">
      <c r="A437" s="31">
        <v>521211</v>
      </c>
      <c r="B437" s="32" t="s">
        <v>1</v>
      </c>
      <c r="C437" s="33">
        <f t="shared" si="206"/>
        <v>140000</v>
      </c>
      <c r="D437" s="33">
        <f t="shared" si="206"/>
        <v>140000</v>
      </c>
      <c r="E437" s="33">
        <f t="shared" si="206"/>
        <v>140000</v>
      </c>
      <c r="F437" s="33">
        <f t="shared" si="206"/>
        <v>140000</v>
      </c>
      <c r="G437" s="33">
        <f>MAR!I437</f>
        <v>0</v>
      </c>
      <c r="H437" s="33">
        <f t="shared" si="206"/>
        <v>0</v>
      </c>
      <c r="I437" s="33">
        <f t="shared" si="206"/>
        <v>0</v>
      </c>
      <c r="J437" s="59">
        <f t="shared" si="187"/>
        <v>0</v>
      </c>
      <c r="K437" s="54">
        <f t="shared" si="188"/>
        <v>140000</v>
      </c>
      <c r="L437" s="55">
        <f t="shared" si="189"/>
        <v>0</v>
      </c>
    </row>
    <row r="438" spans="1:13" x14ac:dyDescent="0.25">
      <c r="A438" s="31"/>
      <c r="B438" s="32" t="s">
        <v>336</v>
      </c>
      <c r="C438" s="33">
        <v>140000</v>
      </c>
      <c r="D438" s="33">
        <v>140000</v>
      </c>
      <c r="E438" s="33">
        <v>140000</v>
      </c>
      <c r="F438" s="33">
        <v>140000</v>
      </c>
      <c r="G438" s="1">
        <f>MAR!I438</f>
        <v>0</v>
      </c>
      <c r="H438" s="33">
        <v>0</v>
      </c>
      <c r="I438" s="33">
        <v>0</v>
      </c>
      <c r="J438" s="59">
        <f t="shared" si="187"/>
        <v>0</v>
      </c>
      <c r="K438" s="54">
        <f t="shared" si="188"/>
        <v>140000</v>
      </c>
      <c r="L438" s="55">
        <f t="shared" si="189"/>
        <v>0</v>
      </c>
    </row>
    <row r="439" spans="1:13" x14ac:dyDescent="0.25">
      <c r="A439" s="31" t="s">
        <v>179</v>
      </c>
      <c r="B439" s="32" t="s">
        <v>82</v>
      </c>
      <c r="C439" s="33">
        <f>C440+C445+C453</f>
        <v>2904000</v>
      </c>
      <c r="D439" s="33">
        <f>D440+D445+D453</f>
        <v>2904000</v>
      </c>
      <c r="E439" s="33">
        <f>E440+E445+E453</f>
        <v>2904000</v>
      </c>
      <c r="F439" s="33">
        <f>F440+F445+F453</f>
        <v>2904000</v>
      </c>
      <c r="G439" s="33">
        <f>MAR!I439</f>
        <v>0</v>
      </c>
      <c r="H439" s="33">
        <f t="shared" ref="H439:I439" si="207">H440+H445+H453</f>
        <v>0</v>
      </c>
      <c r="I439" s="33">
        <f t="shared" si="207"/>
        <v>0</v>
      </c>
      <c r="J439" s="59">
        <f t="shared" si="187"/>
        <v>0</v>
      </c>
      <c r="K439" s="54">
        <f t="shared" si="188"/>
        <v>2904000</v>
      </c>
      <c r="L439" s="55">
        <f t="shared" si="189"/>
        <v>0</v>
      </c>
    </row>
    <row r="440" spans="1:13" x14ac:dyDescent="0.25">
      <c r="A440" s="31" t="s">
        <v>216</v>
      </c>
      <c r="B440" s="32" t="s">
        <v>83</v>
      </c>
      <c r="C440" s="33">
        <f t="shared" ref="C440:I441" si="208">C441</f>
        <v>524000</v>
      </c>
      <c r="D440" s="33">
        <f t="shared" si="208"/>
        <v>524000</v>
      </c>
      <c r="E440" s="33">
        <f t="shared" si="208"/>
        <v>524000</v>
      </c>
      <c r="F440" s="33">
        <f t="shared" si="208"/>
        <v>524000</v>
      </c>
      <c r="G440" s="33">
        <f>MAR!I440</f>
        <v>0</v>
      </c>
      <c r="H440" s="33">
        <f t="shared" si="208"/>
        <v>0</v>
      </c>
      <c r="I440" s="33">
        <f t="shared" si="208"/>
        <v>0</v>
      </c>
      <c r="J440" s="59">
        <f t="shared" si="187"/>
        <v>0</v>
      </c>
      <c r="K440" s="54">
        <f t="shared" si="188"/>
        <v>524000</v>
      </c>
      <c r="L440" s="55">
        <f t="shared" si="189"/>
        <v>0</v>
      </c>
    </row>
    <row r="441" spans="1:13" x14ac:dyDescent="0.25">
      <c r="A441" s="31" t="s">
        <v>0</v>
      </c>
      <c r="B441" s="32" t="s">
        <v>246</v>
      </c>
      <c r="C441" s="33">
        <f t="shared" si="208"/>
        <v>524000</v>
      </c>
      <c r="D441" s="33">
        <f t="shared" si="208"/>
        <v>524000</v>
      </c>
      <c r="E441" s="33">
        <f t="shared" si="208"/>
        <v>524000</v>
      </c>
      <c r="F441" s="33">
        <f t="shared" si="208"/>
        <v>524000</v>
      </c>
      <c r="G441" s="33">
        <f>MAR!I441</f>
        <v>0</v>
      </c>
      <c r="H441" s="33">
        <f t="shared" si="208"/>
        <v>0</v>
      </c>
      <c r="I441" s="33">
        <f t="shared" si="208"/>
        <v>0</v>
      </c>
      <c r="J441" s="59">
        <f t="shared" si="187"/>
        <v>0</v>
      </c>
      <c r="K441" s="54">
        <f t="shared" si="188"/>
        <v>524000</v>
      </c>
      <c r="L441" s="55">
        <f t="shared" si="189"/>
        <v>0</v>
      </c>
    </row>
    <row r="442" spans="1:13" x14ac:dyDescent="0.25">
      <c r="A442" s="31">
        <v>521211</v>
      </c>
      <c r="B442" s="32" t="s">
        <v>1</v>
      </c>
      <c r="C442" s="33">
        <f>SUM(C443:C444)</f>
        <v>524000</v>
      </c>
      <c r="D442" s="33">
        <f>SUM(D443:D444)</f>
        <v>524000</v>
      </c>
      <c r="E442" s="33">
        <f>SUM(E443:E444)</f>
        <v>524000</v>
      </c>
      <c r="F442" s="33">
        <f>SUM(F443:F444)</f>
        <v>524000</v>
      </c>
      <c r="G442" s="33">
        <f>MAR!I442</f>
        <v>0</v>
      </c>
      <c r="H442" s="33">
        <f t="shared" ref="H442:I442" si="209">SUM(H443:H444)</f>
        <v>0</v>
      </c>
      <c r="I442" s="33">
        <f t="shared" si="209"/>
        <v>0</v>
      </c>
      <c r="J442" s="59">
        <f t="shared" si="187"/>
        <v>0</v>
      </c>
      <c r="K442" s="54">
        <f t="shared" si="188"/>
        <v>524000</v>
      </c>
      <c r="L442" s="55">
        <f t="shared" si="189"/>
        <v>0</v>
      </c>
    </row>
    <row r="443" spans="1:13" x14ac:dyDescent="0.25">
      <c r="A443" s="31"/>
      <c r="B443" s="32" t="s">
        <v>339</v>
      </c>
      <c r="C443" s="33">
        <v>360000</v>
      </c>
      <c r="D443" s="33">
        <v>360000</v>
      </c>
      <c r="E443" s="33">
        <v>360000</v>
      </c>
      <c r="F443" s="33">
        <v>360000</v>
      </c>
      <c r="G443" s="1">
        <f>MAR!I443</f>
        <v>0</v>
      </c>
      <c r="H443" s="33">
        <v>0</v>
      </c>
      <c r="I443" s="33">
        <v>0</v>
      </c>
      <c r="J443" s="59">
        <f t="shared" si="187"/>
        <v>0</v>
      </c>
      <c r="K443" s="54">
        <f t="shared" si="188"/>
        <v>360000</v>
      </c>
      <c r="L443" s="55">
        <f t="shared" si="189"/>
        <v>0</v>
      </c>
    </row>
    <row r="444" spans="1:13" x14ac:dyDescent="0.25">
      <c r="A444" s="31"/>
      <c r="B444" s="32" t="s">
        <v>281</v>
      </c>
      <c r="C444" s="33">
        <v>164000</v>
      </c>
      <c r="D444" s="33">
        <v>164000</v>
      </c>
      <c r="E444" s="33">
        <v>164000</v>
      </c>
      <c r="F444" s="33">
        <v>164000</v>
      </c>
      <c r="G444" s="1">
        <f>MAR!I444</f>
        <v>0</v>
      </c>
      <c r="H444" s="33">
        <v>0</v>
      </c>
      <c r="I444" s="33">
        <v>0</v>
      </c>
      <c r="J444" s="59">
        <f t="shared" si="187"/>
        <v>0</v>
      </c>
      <c r="K444" s="54">
        <f t="shared" si="188"/>
        <v>164000</v>
      </c>
      <c r="L444" s="55">
        <f t="shared" si="189"/>
        <v>0</v>
      </c>
    </row>
    <row r="445" spans="1:13" x14ac:dyDescent="0.25">
      <c r="A445" s="31" t="s">
        <v>217</v>
      </c>
      <c r="B445" s="32" t="s">
        <v>84</v>
      </c>
      <c r="C445" s="33">
        <f>C446</f>
        <v>2220000</v>
      </c>
      <c r="D445" s="33">
        <f>D446</f>
        <v>2220000</v>
      </c>
      <c r="E445" s="33">
        <f>E446</f>
        <v>2220000</v>
      </c>
      <c r="F445" s="33">
        <f>F446</f>
        <v>2220000</v>
      </c>
      <c r="G445" s="33">
        <f>MAR!I445</f>
        <v>0</v>
      </c>
      <c r="H445" s="33">
        <f t="shared" ref="H445:I445" si="210">H446</f>
        <v>0</v>
      </c>
      <c r="I445" s="33">
        <f t="shared" si="210"/>
        <v>0</v>
      </c>
      <c r="J445" s="59">
        <f t="shared" si="187"/>
        <v>0</v>
      </c>
      <c r="K445" s="54">
        <f t="shared" si="188"/>
        <v>2220000</v>
      </c>
      <c r="L445" s="55">
        <f t="shared" si="189"/>
        <v>0</v>
      </c>
      <c r="M445" s="5"/>
    </row>
    <row r="446" spans="1:13" x14ac:dyDescent="0.25">
      <c r="A446" s="31" t="s">
        <v>0</v>
      </c>
      <c r="B446" s="32" t="s">
        <v>244</v>
      </c>
      <c r="C446" s="33">
        <f>C447+C449+C451</f>
        <v>2220000</v>
      </c>
      <c r="D446" s="33">
        <f>D447+D449+D451</f>
        <v>2220000</v>
      </c>
      <c r="E446" s="33">
        <f>E447+E449+E451</f>
        <v>2220000</v>
      </c>
      <c r="F446" s="33">
        <f>F447+F449+F451</f>
        <v>2220000</v>
      </c>
      <c r="G446" s="33">
        <f>MAR!I446</f>
        <v>0</v>
      </c>
      <c r="H446" s="33">
        <f t="shared" ref="H446:I446" si="211">H447+H449+H451</f>
        <v>0</v>
      </c>
      <c r="I446" s="33">
        <f t="shared" si="211"/>
        <v>0</v>
      </c>
      <c r="J446" s="59">
        <f t="shared" si="187"/>
        <v>0</v>
      </c>
      <c r="K446" s="54">
        <f t="shared" si="188"/>
        <v>2220000</v>
      </c>
      <c r="L446" s="55">
        <f t="shared" si="189"/>
        <v>0</v>
      </c>
      <c r="M446" s="5"/>
    </row>
    <row r="447" spans="1:13" x14ac:dyDescent="0.25">
      <c r="A447" s="31">
        <v>521211</v>
      </c>
      <c r="B447" s="32" t="s">
        <v>1</v>
      </c>
      <c r="C447" s="33">
        <f>C448</f>
        <v>720000</v>
      </c>
      <c r="D447" s="33">
        <f>D448</f>
        <v>720000</v>
      </c>
      <c r="E447" s="33">
        <f>E448</f>
        <v>720000</v>
      </c>
      <c r="F447" s="33">
        <f>F448</f>
        <v>720000</v>
      </c>
      <c r="G447" s="33">
        <f>MAR!I447</f>
        <v>0</v>
      </c>
      <c r="H447" s="33">
        <f t="shared" ref="H447:I447" si="212">H448</f>
        <v>0</v>
      </c>
      <c r="I447" s="33">
        <f t="shared" si="212"/>
        <v>0</v>
      </c>
      <c r="J447" s="59">
        <f t="shared" si="187"/>
        <v>0</v>
      </c>
      <c r="K447" s="54">
        <f t="shared" si="188"/>
        <v>720000</v>
      </c>
      <c r="L447" s="55">
        <f t="shared" si="189"/>
        <v>0</v>
      </c>
      <c r="M447" s="5"/>
    </row>
    <row r="448" spans="1:13" x14ac:dyDescent="0.25">
      <c r="A448" s="31"/>
      <c r="B448" s="32" t="s">
        <v>345</v>
      </c>
      <c r="C448" s="33">
        <v>720000</v>
      </c>
      <c r="D448" s="33">
        <v>720000</v>
      </c>
      <c r="E448" s="33">
        <v>720000</v>
      </c>
      <c r="F448" s="33">
        <v>720000</v>
      </c>
      <c r="G448" s="1">
        <f>MAR!I448</f>
        <v>0</v>
      </c>
      <c r="H448" s="33">
        <v>0</v>
      </c>
      <c r="I448" s="33">
        <v>0</v>
      </c>
      <c r="J448" s="59">
        <f t="shared" si="187"/>
        <v>0</v>
      </c>
      <c r="K448" s="54">
        <f t="shared" si="188"/>
        <v>720000</v>
      </c>
      <c r="L448" s="55">
        <f t="shared" si="189"/>
        <v>0</v>
      </c>
    </row>
    <row r="449" spans="1:13" x14ac:dyDescent="0.25">
      <c r="A449" s="31">
        <v>522151</v>
      </c>
      <c r="B449" s="32" t="s">
        <v>34</v>
      </c>
      <c r="C449" s="33">
        <f>C450</f>
        <v>400000</v>
      </c>
      <c r="D449" s="33">
        <f>D450</f>
        <v>400000</v>
      </c>
      <c r="E449" s="33">
        <f>E450</f>
        <v>400000</v>
      </c>
      <c r="F449" s="33">
        <f>F450</f>
        <v>400000</v>
      </c>
      <c r="G449" s="33">
        <f>MAR!I449</f>
        <v>0</v>
      </c>
      <c r="H449" s="33">
        <f t="shared" ref="H449:I449" si="213">H450</f>
        <v>0</v>
      </c>
      <c r="I449" s="33">
        <f t="shared" si="213"/>
        <v>0</v>
      </c>
      <c r="J449" s="59">
        <f t="shared" si="187"/>
        <v>0</v>
      </c>
      <c r="K449" s="54">
        <f t="shared" si="188"/>
        <v>400000</v>
      </c>
      <c r="L449" s="55">
        <f t="shared" si="189"/>
        <v>0</v>
      </c>
      <c r="M449" s="5"/>
    </row>
    <row r="450" spans="1:13" x14ac:dyDescent="0.25">
      <c r="A450" s="31"/>
      <c r="B450" s="32" t="s">
        <v>346</v>
      </c>
      <c r="C450" s="33">
        <v>400000</v>
      </c>
      <c r="D450" s="33">
        <v>400000</v>
      </c>
      <c r="E450" s="33">
        <v>400000</v>
      </c>
      <c r="F450" s="33">
        <v>400000</v>
      </c>
      <c r="G450" s="1">
        <f>MAR!I450</f>
        <v>0</v>
      </c>
      <c r="H450" s="33">
        <v>0</v>
      </c>
      <c r="I450" s="33">
        <v>0</v>
      </c>
      <c r="J450" s="59">
        <f t="shared" si="187"/>
        <v>0</v>
      </c>
      <c r="K450" s="54">
        <f t="shared" si="188"/>
        <v>400000</v>
      </c>
      <c r="L450" s="55">
        <f t="shared" si="189"/>
        <v>0</v>
      </c>
    </row>
    <row r="451" spans="1:13" x14ac:dyDescent="0.25">
      <c r="A451" s="31">
        <v>524113</v>
      </c>
      <c r="B451" s="32" t="s">
        <v>38</v>
      </c>
      <c r="C451" s="33">
        <f>C452</f>
        <v>1100000</v>
      </c>
      <c r="D451" s="33">
        <f>D452</f>
        <v>1100000</v>
      </c>
      <c r="E451" s="33">
        <f>E452</f>
        <v>1100000</v>
      </c>
      <c r="F451" s="33">
        <f>F452</f>
        <v>1100000</v>
      </c>
      <c r="G451" s="33">
        <f>MAR!I451</f>
        <v>0</v>
      </c>
      <c r="H451" s="33">
        <f t="shared" ref="H451:I451" si="214">H452</f>
        <v>0</v>
      </c>
      <c r="I451" s="33">
        <f t="shared" si="214"/>
        <v>0</v>
      </c>
      <c r="J451" s="59">
        <f t="shared" si="187"/>
        <v>0</v>
      </c>
      <c r="K451" s="54">
        <f t="shared" si="188"/>
        <v>1100000</v>
      </c>
      <c r="L451" s="55">
        <f t="shared" si="189"/>
        <v>0</v>
      </c>
    </row>
    <row r="452" spans="1:13" x14ac:dyDescent="0.25">
      <c r="A452" s="31"/>
      <c r="B452" s="32" t="s">
        <v>477</v>
      </c>
      <c r="C452" s="33">
        <v>1100000</v>
      </c>
      <c r="D452" s="33">
        <v>1100000</v>
      </c>
      <c r="E452" s="33">
        <v>1100000</v>
      </c>
      <c r="F452" s="33">
        <v>1100000</v>
      </c>
      <c r="G452" s="1">
        <f>MAR!I452</f>
        <v>0</v>
      </c>
      <c r="H452" s="33">
        <v>0</v>
      </c>
      <c r="I452" s="33">
        <v>0</v>
      </c>
      <c r="J452" s="59">
        <f t="shared" si="187"/>
        <v>0</v>
      </c>
      <c r="K452" s="54">
        <f t="shared" si="188"/>
        <v>1100000</v>
      </c>
      <c r="L452" s="55">
        <f t="shared" si="189"/>
        <v>0</v>
      </c>
    </row>
    <row r="453" spans="1:13" x14ac:dyDescent="0.25">
      <c r="A453" s="31" t="s">
        <v>227</v>
      </c>
      <c r="B453" s="32" t="s">
        <v>85</v>
      </c>
      <c r="C453" s="33">
        <f t="shared" ref="C453:I455" si="215">C454</f>
        <v>160000</v>
      </c>
      <c r="D453" s="33">
        <f t="shared" si="215"/>
        <v>160000</v>
      </c>
      <c r="E453" s="33">
        <f t="shared" si="215"/>
        <v>160000</v>
      </c>
      <c r="F453" s="33">
        <f t="shared" si="215"/>
        <v>160000</v>
      </c>
      <c r="G453" s="33">
        <f>MAR!I453</f>
        <v>0</v>
      </c>
      <c r="H453" s="33">
        <f t="shared" si="215"/>
        <v>0</v>
      </c>
      <c r="I453" s="33">
        <f t="shared" si="215"/>
        <v>0</v>
      </c>
      <c r="J453" s="59">
        <f t="shared" si="187"/>
        <v>0</v>
      </c>
      <c r="K453" s="54">
        <f t="shared" si="188"/>
        <v>160000</v>
      </c>
      <c r="L453" s="55">
        <f t="shared" si="189"/>
        <v>0</v>
      </c>
    </row>
    <row r="454" spans="1:13" x14ac:dyDescent="0.25">
      <c r="A454" s="31" t="s">
        <v>0</v>
      </c>
      <c r="B454" s="32" t="s">
        <v>244</v>
      </c>
      <c r="C454" s="33">
        <f t="shared" si="215"/>
        <v>160000</v>
      </c>
      <c r="D454" s="33">
        <f t="shared" si="215"/>
        <v>160000</v>
      </c>
      <c r="E454" s="33">
        <f t="shared" si="215"/>
        <v>160000</v>
      </c>
      <c r="F454" s="33">
        <f t="shared" si="215"/>
        <v>160000</v>
      </c>
      <c r="G454" s="33">
        <f>MAR!I454</f>
        <v>0</v>
      </c>
      <c r="H454" s="33">
        <f t="shared" si="215"/>
        <v>0</v>
      </c>
      <c r="I454" s="33">
        <f t="shared" si="215"/>
        <v>0</v>
      </c>
      <c r="J454" s="59">
        <f t="shared" si="187"/>
        <v>0</v>
      </c>
      <c r="K454" s="54">
        <f t="shared" si="188"/>
        <v>160000</v>
      </c>
      <c r="L454" s="55">
        <f t="shared" si="189"/>
        <v>0</v>
      </c>
    </row>
    <row r="455" spans="1:13" x14ac:dyDescent="0.25">
      <c r="A455" s="31">
        <v>521211</v>
      </c>
      <c r="B455" s="32" t="s">
        <v>1</v>
      </c>
      <c r="C455" s="33">
        <f t="shared" si="215"/>
        <v>160000</v>
      </c>
      <c r="D455" s="33">
        <f t="shared" si="215"/>
        <v>160000</v>
      </c>
      <c r="E455" s="33">
        <f t="shared" si="215"/>
        <v>160000</v>
      </c>
      <c r="F455" s="33">
        <f t="shared" si="215"/>
        <v>160000</v>
      </c>
      <c r="G455" s="33">
        <f>MAR!I455</f>
        <v>0</v>
      </c>
      <c r="H455" s="33">
        <f t="shared" si="215"/>
        <v>0</v>
      </c>
      <c r="I455" s="33">
        <f t="shared" si="215"/>
        <v>0</v>
      </c>
      <c r="J455" s="59">
        <f t="shared" si="187"/>
        <v>0</v>
      </c>
      <c r="K455" s="54">
        <f t="shared" si="188"/>
        <v>160000</v>
      </c>
      <c r="L455" s="55">
        <f t="shared" si="189"/>
        <v>0</v>
      </c>
    </row>
    <row r="456" spans="1:13" x14ac:dyDescent="0.25">
      <c r="A456" s="31"/>
      <c r="B456" s="32" t="s">
        <v>336</v>
      </c>
      <c r="C456" s="33">
        <v>160000</v>
      </c>
      <c r="D456" s="33">
        <v>160000</v>
      </c>
      <c r="E456" s="33">
        <v>160000</v>
      </c>
      <c r="F456" s="33">
        <v>160000</v>
      </c>
      <c r="G456" s="1">
        <f>MAR!I456</f>
        <v>0</v>
      </c>
      <c r="H456" s="33">
        <v>0</v>
      </c>
      <c r="I456" s="33">
        <v>0</v>
      </c>
      <c r="J456" s="59">
        <f t="shared" ref="J456:J519" si="216">SUM(G456:I456)</f>
        <v>0</v>
      </c>
      <c r="K456" s="54">
        <f t="shared" ref="K456:K519" si="217">F456-J456</f>
        <v>160000</v>
      </c>
      <c r="L456" s="55">
        <f t="shared" ref="L456:L519" si="218">J456/F456</f>
        <v>0</v>
      </c>
    </row>
    <row r="457" spans="1:13" x14ac:dyDescent="0.25">
      <c r="A457" s="31" t="s">
        <v>178</v>
      </c>
      <c r="B457" s="32" t="s">
        <v>86</v>
      </c>
      <c r="C457" s="33">
        <f>C458+C465+C469</f>
        <v>3100000</v>
      </c>
      <c r="D457" s="33">
        <f>D458+D465+D469</f>
        <v>3100000</v>
      </c>
      <c r="E457" s="33">
        <f>E458+E465+E469</f>
        <v>3100000</v>
      </c>
      <c r="F457" s="33">
        <f>F458+F465+F469</f>
        <v>3100000</v>
      </c>
      <c r="G457" s="33">
        <f>MAR!I457</f>
        <v>0</v>
      </c>
      <c r="H457" s="33">
        <f t="shared" ref="H457:I457" si="219">H458+H465+H469</f>
        <v>0</v>
      </c>
      <c r="I457" s="33">
        <f t="shared" si="219"/>
        <v>0</v>
      </c>
      <c r="J457" s="59">
        <f t="shared" si="216"/>
        <v>0</v>
      </c>
      <c r="K457" s="54">
        <f t="shared" si="217"/>
        <v>3100000</v>
      </c>
      <c r="L457" s="55">
        <f t="shared" si="218"/>
        <v>0</v>
      </c>
    </row>
    <row r="458" spans="1:13" x14ac:dyDescent="0.25">
      <c r="A458" s="31" t="s">
        <v>216</v>
      </c>
      <c r="B458" s="32" t="s">
        <v>87</v>
      </c>
      <c r="C458" s="33">
        <f>C459</f>
        <v>1630000</v>
      </c>
      <c r="D458" s="33">
        <f>D459</f>
        <v>1630000</v>
      </c>
      <c r="E458" s="33">
        <f>E459</f>
        <v>1630000</v>
      </c>
      <c r="F458" s="33">
        <f>F459</f>
        <v>1630000</v>
      </c>
      <c r="G458" s="33">
        <f>MAR!I458</f>
        <v>0</v>
      </c>
      <c r="H458" s="33">
        <f t="shared" ref="H458:I458" si="220">H459</f>
        <v>0</v>
      </c>
      <c r="I458" s="33">
        <f t="shared" si="220"/>
        <v>0</v>
      </c>
      <c r="J458" s="59">
        <f t="shared" si="216"/>
        <v>0</v>
      </c>
      <c r="K458" s="54">
        <f t="shared" si="217"/>
        <v>1630000</v>
      </c>
      <c r="L458" s="55">
        <f t="shared" si="218"/>
        <v>0</v>
      </c>
    </row>
    <row r="459" spans="1:13" s="21" customFormat="1" x14ac:dyDescent="0.25">
      <c r="A459" s="31" t="s">
        <v>0</v>
      </c>
      <c r="B459" s="32" t="s">
        <v>246</v>
      </c>
      <c r="C459" s="33">
        <f>C460+C463</f>
        <v>1630000</v>
      </c>
      <c r="D459" s="33">
        <f>D460+D463</f>
        <v>1630000</v>
      </c>
      <c r="E459" s="33">
        <f>E460+E463</f>
        <v>1630000</v>
      </c>
      <c r="F459" s="33">
        <f>F460+F463</f>
        <v>1630000</v>
      </c>
      <c r="G459" s="33">
        <f>MAR!I459</f>
        <v>0</v>
      </c>
      <c r="H459" s="33">
        <f t="shared" ref="H459:I459" si="221">H460+H463</f>
        <v>0</v>
      </c>
      <c r="I459" s="33">
        <f t="shared" si="221"/>
        <v>0</v>
      </c>
      <c r="J459" s="59">
        <f t="shared" si="216"/>
        <v>0</v>
      </c>
      <c r="K459" s="54">
        <f t="shared" si="217"/>
        <v>1630000</v>
      </c>
      <c r="L459" s="55">
        <f t="shared" si="218"/>
        <v>0</v>
      </c>
      <c r="M459" s="20"/>
    </row>
    <row r="460" spans="1:13" x14ac:dyDescent="0.25">
      <c r="A460" s="31">
        <v>521211</v>
      </c>
      <c r="B460" s="32" t="s">
        <v>1</v>
      </c>
      <c r="C460" s="33">
        <f>SUM(C461:C462)</f>
        <v>750000</v>
      </c>
      <c r="D460" s="33">
        <f>SUM(D461:D462)</f>
        <v>750000</v>
      </c>
      <c r="E460" s="33">
        <f>SUM(E461:E462)</f>
        <v>750000</v>
      </c>
      <c r="F460" s="33">
        <f>SUM(F461:F462)</f>
        <v>750000</v>
      </c>
      <c r="G460" s="33">
        <f>MAR!I460</f>
        <v>0</v>
      </c>
      <c r="H460" s="33">
        <f t="shared" ref="H460:I460" si="222">SUM(H461:H462)</f>
        <v>0</v>
      </c>
      <c r="I460" s="33">
        <f t="shared" si="222"/>
        <v>0</v>
      </c>
      <c r="J460" s="59">
        <f t="shared" si="216"/>
        <v>0</v>
      </c>
      <c r="K460" s="54">
        <f t="shared" si="217"/>
        <v>750000</v>
      </c>
      <c r="L460" s="55">
        <f t="shared" si="218"/>
        <v>0</v>
      </c>
    </row>
    <row r="461" spans="1:13" x14ac:dyDescent="0.25">
      <c r="A461" s="31"/>
      <c r="B461" s="32" t="s">
        <v>281</v>
      </c>
      <c r="C461" s="33">
        <v>240000</v>
      </c>
      <c r="D461" s="33">
        <v>240000</v>
      </c>
      <c r="E461" s="33">
        <v>240000</v>
      </c>
      <c r="F461" s="33">
        <v>240000</v>
      </c>
      <c r="G461" s="1">
        <f>MAR!I461</f>
        <v>0</v>
      </c>
      <c r="H461" s="33">
        <v>0</v>
      </c>
      <c r="I461" s="33">
        <v>0</v>
      </c>
      <c r="J461" s="59">
        <f t="shared" si="216"/>
        <v>0</v>
      </c>
      <c r="K461" s="54">
        <f t="shared" si="217"/>
        <v>240000</v>
      </c>
      <c r="L461" s="55">
        <f t="shared" si="218"/>
        <v>0</v>
      </c>
    </row>
    <row r="462" spans="1:13" x14ac:dyDescent="0.25">
      <c r="A462" s="31"/>
      <c r="B462" s="32" t="s">
        <v>402</v>
      </c>
      <c r="C462" s="33">
        <v>510000</v>
      </c>
      <c r="D462" s="33">
        <v>510000</v>
      </c>
      <c r="E462" s="33">
        <v>510000</v>
      </c>
      <c r="F462" s="33">
        <v>510000</v>
      </c>
      <c r="G462" s="1">
        <f>MAR!I462</f>
        <v>0</v>
      </c>
      <c r="H462" s="33">
        <v>0</v>
      </c>
      <c r="I462" s="33">
        <v>0</v>
      </c>
      <c r="J462" s="59">
        <f t="shared" si="216"/>
        <v>0</v>
      </c>
      <c r="K462" s="54">
        <f t="shared" si="217"/>
        <v>510000</v>
      </c>
      <c r="L462" s="55">
        <f t="shared" si="218"/>
        <v>0</v>
      </c>
    </row>
    <row r="463" spans="1:13" x14ac:dyDescent="0.25">
      <c r="A463" s="31">
        <v>524113</v>
      </c>
      <c r="B463" s="32" t="s">
        <v>38</v>
      </c>
      <c r="C463" s="33">
        <f>C464</f>
        <v>880000</v>
      </c>
      <c r="D463" s="33">
        <f>D464</f>
        <v>880000</v>
      </c>
      <c r="E463" s="33">
        <f>E464</f>
        <v>880000</v>
      </c>
      <c r="F463" s="33">
        <f>F464</f>
        <v>880000</v>
      </c>
      <c r="G463" s="33">
        <f>MAR!I463</f>
        <v>0</v>
      </c>
      <c r="H463" s="33">
        <f t="shared" ref="H463:I463" si="223">H464</f>
        <v>0</v>
      </c>
      <c r="I463" s="33">
        <f t="shared" si="223"/>
        <v>0</v>
      </c>
      <c r="J463" s="59">
        <f t="shared" si="216"/>
        <v>0</v>
      </c>
      <c r="K463" s="54">
        <f t="shared" si="217"/>
        <v>880000</v>
      </c>
      <c r="L463" s="55">
        <f t="shared" si="218"/>
        <v>0</v>
      </c>
    </row>
    <row r="464" spans="1:13" x14ac:dyDescent="0.25">
      <c r="A464" s="31"/>
      <c r="B464" s="32" t="s">
        <v>463</v>
      </c>
      <c r="C464" s="33">
        <v>880000</v>
      </c>
      <c r="D464" s="33">
        <v>880000</v>
      </c>
      <c r="E464" s="33">
        <v>880000</v>
      </c>
      <c r="F464" s="33">
        <v>880000</v>
      </c>
      <c r="G464" s="1">
        <f>MAR!I464</f>
        <v>0</v>
      </c>
      <c r="H464" s="33">
        <v>0</v>
      </c>
      <c r="I464" s="33">
        <v>0</v>
      </c>
      <c r="J464" s="59">
        <f t="shared" si="216"/>
        <v>0</v>
      </c>
      <c r="K464" s="54">
        <f t="shared" si="217"/>
        <v>880000</v>
      </c>
      <c r="L464" s="55">
        <f t="shared" si="218"/>
        <v>0</v>
      </c>
    </row>
    <row r="465" spans="1:12" x14ac:dyDescent="0.25">
      <c r="A465" s="31" t="s">
        <v>217</v>
      </c>
      <c r="B465" s="32" t="s">
        <v>88</v>
      </c>
      <c r="C465" s="33">
        <f t="shared" ref="C465:I467" si="224">C466</f>
        <v>1020000</v>
      </c>
      <c r="D465" s="33">
        <f t="shared" si="224"/>
        <v>1020000</v>
      </c>
      <c r="E465" s="33">
        <f t="shared" si="224"/>
        <v>1020000</v>
      </c>
      <c r="F465" s="33">
        <f t="shared" si="224"/>
        <v>1020000</v>
      </c>
      <c r="G465" s="33">
        <f>MAR!I465</f>
        <v>0</v>
      </c>
      <c r="H465" s="33">
        <f t="shared" si="224"/>
        <v>0</v>
      </c>
      <c r="I465" s="33">
        <f t="shared" si="224"/>
        <v>0</v>
      </c>
      <c r="J465" s="59">
        <f t="shared" si="216"/>
        <v>0</v>
      </c>
      <c r="K465" s="54">
        <f t="shared" si="217"/>
        <v>1020000</v>
      </c>
      <c r="L465" s="55">
        <f t="shared" si="218"/>
        <v>0</v>
      </c>
    </row>
    <row r="466" spans="1:12" x14ac:dyDescent="0.25">
      <c r="A466" s="31" t="s">
        <v>0</v>
      </c>
      <c r="B466" s="32" t="s">
        <v>244</v>
      </c>
      <c r="C466" s="33">
        <f t="shared" si="224"/>
        <v>1020000</v>
      </c>
      <c r="D466" s="33">
        <f t="shared" si="224"/>
        <v>1020000</v>
      </c>
      <c r="E466" s="33">
        <f t="shared" si="224"/>
        <v>1020000</v>
      </c>
      <c r="F466" s="33">
        <f t="shared" si="224"/>
        <v>1020000</v>
      </c>
      <c r="G466" s="33">
        <f>MAR!I466</f>
        <v>0</v>
      </c>
      <c r="H466" s="33">
        <f t="shared" si="224"/>
        <v>0</v>
      </c>
      <c r="I466" s="33">
        <f t="shared" si="224"/>
        <v>0</v>
      </c>
      <c r="J466" s="59">
        <f t="shared" si="216"/>
        <v>0</v>
      </c>
      <c r="K466" s="54">
        <f t="shared" si="217"/>
        <v>1020000</v>
      </c>
      <c r="L466" s="55">
        <f t="shared" si="218"/>
        <v>0</v>
      </c>
    </row>
    <row r="467" spans="1:12" x14ac:dyDescent="0.25">
      <c r="A467" s="31">
        <v>521211</v>
      </c>
      <c r="B467" s="32" t="s">
        <v>1</v>
      </c>
      <c r="C467" s="33">
        <f t="shared" si="224"/>
        <v>1020000</v>
      </c>
      <c r="D467" s="33">
        <f t="shared" si="224"/>
        <v>1020000</v>
      </c>
      <c r="E467" s="33">
        <f t="shared" si="224"/>
        <v>1020000</v>
      </c>
      <c r="F467" s="33">
        <f t="shared" si="224"/>
        <v>1020000</v>
      </c>
      <c r="G467" s="33">
        <f>MAR!I467</f>
        <v>0</v>
      </c>
      <c r="H467" s="33">
        <f t="shared" si="224"/>
        <v>0</v>
      </c>
      <c r="I467" s="33">
        <f t="shared" si="224"/>
        <v>0</v>
      </c>
      <c r="J467" s="59">
        <f t="shared" si="216"/>
        <v>0</v>
      </c>
      <c r="K467" s="54">
        <f t="shared" si="217"/>
        <v>1020000</v>
      </c>
      <c r="L467" s="55">
        <f t="shared" si="218"/>
        <v>0</v>
      </c>
    </row>
    <row r="468" spans="1:12" x14ac:dyDescent="0.25">
      <c r="A468" s="31"/>
      <c r="B468" s="32" t="s">
        <v>347</v>
      </c>
      <c r="C468" s="33">
        <v>1020000</v>
      </c>
      <c r="D468" s="33">
        <v>1020000</v>
      </c>
      <c r="E468" s="33">
        <v>1020000</v>
      </c>
      <c r="F468" s="33">
        <v>1020000</v>
      </c>
      <c r="G468" s="1">
        <f>MAR!I468</f>
        <v>0</v>
      </c>
      <c r="H468" s="33">
        <v>0</v>
      </c>
      <c r="I468" s="33">
        <v>0</v>
      </c>
      <c r="J468" s="59">
        <f t="shared" si="216"/>
        <v>0</v>
      </c>
      <c r="K468" s="54">
        <f t="shared" si="217"/>
        <v>1020000</v>
      </c>
      <c r="L468" s="55">
        <f t="shared" si="218"/>
        <v>0</v>
      </c>
    </row>
    <row r="469" spans="1:12" x14ac:dyDescent="0.25">
      <c r="A469" s="31" t="s">
        <v>227</v>
      </c>
      <c r="B469" s="32" t="s">
        <v>89</v>
      </c>
      <c r="C469" s="33">
        <f t="shared" ref="C469:I471" si="225">C470</f>
        <v>450000</v>
      </c>
      <c r="D469" s="33">
        <f t="shared" si="225"/>
        <v>450000</v>
      </c>
      <c r="E469" s="33">
        <f t="shared" si="225"/>
        <v>450000</v>
      </c>
      <c r="F469" s="33">
        <f t="shared" si="225"/>
        <v>450000</v>
      </c>
      <c r="G469" s="33">
        <f>MAR!I469</f>
        <v>0</v>
      </c>
      <c r="H469" s="33">
        <f t="shared" si="225"/>
        <v>0</v>
      </c>
      <c r="I469" s="33">
        <f t="shared" si="225"/>
        <v>0</v>
      </c>
      <c r="J469" s="59">
        <f t="shared" si="216"/>
        <v>0</v>
      </c>
      <c r="K469" s="54">
        <f t="shared" si="217"/>
        <v>450000</v>
      </c>
      <c r="L469" s="55">
        <f t="shared" si="218"/>
        <v>0</v>
      </c>
    </row>
    <row r="470" spans="1:12" x14ac:dyDescent="0.25">
      <c r="A470" s="31" t="s">
        <v>0</v>
      </c>
      <c r="B470" s="32" t="s">
        <v>244</v>
      </c>
      <c r="C470" s="33">
        <f t="shared" si="225"/>
        <v>450000</v>
      </c>
      <c r="D470" s="33">
        <f t="shared" si="225"/>
        <v>450000</v>
      </c>
      <c r="E470" s="33">
        <f t="shared" si="225"/>
        <v>450000</v>
      </c>
      <c r="F470" s="33">
        <f t="shared" si="225"/>
        <v>450000</v>
      </c>
      <c r="G470" s="33">
        <f>MAR!I470</f>
        <v>0</v>
      </c>
      <c r="H470" s="33">
        <f t="shared" si="225"/>
        <v>0</v>
      </c>
      <c r="I470" s="33">
        <f t="shared" si="225"/>
        <v>0</v>
      </c>
      <c r="J470" s="59">
        <f t="shared" si="216"/>
        <v>0</v>
      </c>
      <c r="K470" s="54">
        <f t="shared" si="217"/>
        <v>450000</v>
      </c>
      <c r="L470" s="55">
        <f t="shared" si="218"/>
        <v>0</v>
      </c>
    </row>
    <row r="471" spans="1:12" x14ac:dyDescent="0.25">
      <c r="A471" s="31">
        <v>521211</v>
      </c>
      <c r="B471" s="32" t="s">
        <v>1</v>
      </c>
      <c r="C471" s="33">
        <f t="shared" si="225"/>
        <v>450000</v>
      </c>
      <c r="D471" s="33">
        <f t="shared" si="225"/>
        <v>450000</v>
      </c>
      <c r="E471" s="33">
        <f t="shared" si="225"/>
        <v>450000</v>
      </c>
      <c r="F471" s="33">
        <f t="shared" si="225"/>
        <v>450000</v>
      </c>
      <c r="G471" s="33">
        <f>MAR!I471</f>
        <v>0</v>
      </c>
      <c r="H471" s="33">
        <f t="shared" si="225"/>
        <v>0</v>
      </c>
      <c r="I471" s="33">
        <f t="shared" si="225"/>
        <v>0</v>
      </c>
      <c r="J471" s="59">
        <f t="shared" si="216"/>
        <v>0</v>
      </c>
      <c r="K471" s="54">
        <f t="shared" si="217"/>
        <v>450000</v>
      </c>
      <c r="L471" s="55">
        <f t="shared" si="218"/>
        <v>0</v>
      </c>
    </row>
    <row r="472" spans="1:12" x14ac:dyDescent="0.25">
      <c r="A472" s="31"/>
      <c r="B472" s="32" t="s">
        <v>336</v>
      </c>
      <c r="C472" s="33">
        <v>450000</v>
      </c>
      <c r="D472" s="33">
        <v>450000</v>
      </c>
      <c r="E472" s="33">
        <v>450000</v>
      </c>
      <c r="F472" s="33">
        <v>450000</v>
      </c>
      <c r="G472" s="1">
        <f>MAR!I472</f>
        <v>0</v>
      </c>
      <c r="H472" s="33">
        <v>0</v>
      </c>
      <c r="I472" s="33">
        <v>0</v>
      </c>
      <c r="J472" s="59">
        <f t="shared" si="216"/>
        <v>0</v>
      </c>
      <c r="K472" s="54">
        <f t="shared" si="217"/>
        <v>450000</v>
      </c>
      <c r="L472" s="55">
        <f t="shared" si="218"/>
        <v>0</v>
      </c>
    </row>
    <row r="473" spans="1:12" x14ac:dyDescent="0.25">
      <c r="A473" s="31" t="s">
        <v>177</v>
      </c>
      <c r="B473" s="32" t="s">
        <v>90</v>
      </c>
      <c r="C473" s="33">
        <f>C474+C479+C483</f>
        <v>4221000</v>
      </c>
      <c r="D473" s="33">
        <f>D474+D479+D483</f>
        <v>4221000</v>
      </c>
      <c r="E473" s="33">
        <f>E474+E479+E483</f>
        <v>4221000</v>
      </c>
      <c r="F473" s="33">
        <f>F474+F479+F483</f>
        <v>4221000</v>
      </c>
      <c r="G473" s="33">
        <f>MAR!I473</f>
        <v>0</v>
      </c>
      <c r="H473" s="33">
        <f t="shared" ref="H473:I473" si="226">H474+H479+H483</f>
        <v>0</v>
      </c>
      <c r="I473" s="33">
        <f t="shared" si="226"/>
        <v>0</v>
      </c>
      <c r="J473" s="59">
        <f t="shared" si="216"/>
        <v>0</v>
      </c>
      <c r="K473" s="54">
        <f t="shared" si="217"/>
        <v>4221000</v>
      </c>
      <c r="L473" s="55">
        <f t="shared" si="218"/>
        <v>0</v>
      </c>
    </row>
    <row r="474" spans="1:12" x14ac:dyDescent="0.25">
      <c r="A474" s="31" t="s">
        <v>216</v>
      </c>
      <c r="B474" s="32" t="s">
        <v>91</v>
      </c>
      <c r="C474" s="33">
        <f t="shared" ref="C474:I475" si="227">C475</f>
        <v>1251000</v>
      </c>
      <c r="D474" s="33">
        <f t="shared" si="227"/>
        <v>1251000</v>
      </c>
      <c r="E474" s="33">
        <f t="shared" si="227"/>
        <v>1251000</v>
      </c>
      <c r="F474" s="33">
        <f t="shared" si="227"/>
        <v>1251000</v>
      </c>
      <c r="G474" s="33">
        <f>MAR!I474</f>
        <v>0</v>
      </c>
      <c r="H474" s="33">
        <f t="shared" si="227"/>
        <v>0</v>
      </c>
      <c r="I474" s="33">
        <f t="shared" si="227"/>
        <v>0</v>
      </c>
      <c r="J474" s="59">
        <f t="shared" si="216"/>
        <v>0</v>
      </c>
      <c r="K474" s="54">
        <f t="shared" si="217"/>
        <v>1251000</v>
      </c>
      <c r="L474" s="55">
        <f t="shared" si="218"/>
        <v>0</v>
      </c>
    </row>
    <row r="475" spans="1:12" x14ac:dyDescent="0.25">
      <c r="A475" s="31" t="s">
        <v>0</v>
      </c>
      <c r="B475" s="32" t="s">
        <v>31</v>
      </c>
      <c r="C475" s="33">
        <f t="shared" si="227"/>
        <v>1251000</v>
      </c>
      <c r="D475" s="33">
        <f t="shared" si="227"/>
        <v>1251000</v>
      </c>
      <c r="E475" s="33">
        <f t="shared" si="227"/>
        <v>1251000</v>
      </c>
      <c r="F475" s="33">
        <f t="shared" si="227"/>
        <v>1251000</v>
      </c>
      <c r="G475" s="33">
        <f>MAR!I475</f>
        <v>0</v>
      </c>
      <c r="H475" s="33">
        <f t="shared" si="227"/>
        <v>0</v>
      </c>
      <c r="I475" s="33">
        <f t="shared" si="227"/>
        <v>0</v>
      </c>
      <c r="J475" s="59">
        <f t="shared" si="216"/>
        <v>0</v>
      </c>
      <c r="K475" s="54">
        <f t="shared" si="217"/>
        <v>1251000</v>
      </c>
      <c r="L475" s="55">
        <f t="shared" si="218"/>
        <v>0</v>
      </c>
    </row>
    <row r="476" spans="1:12" x14ac:dyDescent="0.25">
      <c r="A476" s="31">
        <v>521211</v>
      </c>
      <c r="B476" s="32" t="s">
        <v>1</v>
      </c>
      <c r="C476" s="33">
        <f>SUM(C477:C478)</f>
        <v>1251000</v>
      </c>
      <c r="D476" s="33">
        <f>SUM(D477:D478)</f>
        <v>1251000</v>
      </c>
      <c r="E476" s="33">
        <f>SUM(E477:E478)</f>
        <v>1251000</v>
      </c>
      <c r="F476" s="33">
        <f>SUM(F477:F478)</f>
        <v>1251000</v>
      </c>
      <c r="G476" s="33">
        <f>MAR!I476</f>
        <v>0</v>
      </c>
      <c r="H476" s="33">
        <f t="shared" ref="H476:I476" si="228">SUM(H477:H478)</f>
        <v>0</v>
      </c>
      <c r="I476" s="33">
        <f t="shared" si="228"/>
        <v>0</v>
      </c>
      <c r="J476" s="59">
        <f t="shared" si="216"/>
        <v>0</v>
      </c>
      <c r="K476" s="54">
        <f t="shared" si="217"/>
        <v>1251000</v>
      </c>
      <c r="L476" s="55">
        <f t="shared" si="218"/>
        <v>0</v>
      </c>
    </row>
    <row r="477" spans="1:12" x14ac:dyDescent="0.25">
      <c r="A477" s="31"/>
      <c r="B477" s="32" t="s">
        <v>281</v>
      </c>
      <c r="C477" s="33">
        <v>306000</v>
      </c>
      <c r="D477" s="33">
        <v>306000</v>
      </c>
      <c r="E477" s="33">
        <v>306000</v>
      </c>
      <c r="F477" s="33">
        <v>306000</v>
      </c>
      <c r="G477" s="1">
        <f>MAR!I477</f>
        <v>0</v>
      </c>
      <c r="H477" s="33">
        <v>0</v>
      </c>
      <c r="I477" s="33">
        <v>0</v>
      </c>
      <c r="J477" s="59">
        <f t="shared" si="216"/>
        <v>0</v>
      </c>
      <c r="K477" s="54">
        <f t="shared" si="217"/>
        <v>306000</v>
      </c>
      <c r="L477" s="55">
        <f t="shared" si="218"/>
        <v>0</v>
      </c>
    </row>
    <row r="478" spans="1:12" x14ac:dyDescent="0.25">
      <c r="A478" s="31"/>
      <c r="B478" s="32" t="s">
        <v>493</v>
      </c>
      <c r="C478" s="33">
        <v>945000</v>
      </c>
      <c r="D478" s="33">
        <v>945000</v>
      </c>
      <c r="E478" s="33">
        <v>945000</v>
      </c>
      <c r="F478" s="33">
        <v>945000</v>
      </c>
      <c r="G478" s="1">
        <f>MAR!I478</f>
        <v>0</v>
      </c>
      <c r="H478" s="33">
        <v>0</v>
      </c>
      <c r="I478" s="33">
        <v>0</v>
      </c>
      <c r="J478" s="59">
        <f t="shared" si="216"/>
        <v>0</v>
      </c>
      <c r="K478" s="54">
        <f t="shared" si="217"/>
        <v>945000</v>
      </c>
      <c r="L478" s="55">
        <f t="shared" si="218"/>
        <v>0</v>
      </c>
    </row>
    <row r="479" spans="1:12" x14ac:dyDescent="0.25">
      <c r="A479" s="31" t="s">
        <v>217</v>
      </c>
      <c r="B479" s="32" t="s">
        <v>92</v>
      </c>
      <c r="C479" s="33">
        <f t="shared" ref="C479:I481" si="229">C480</f>
        <v>2700000</v>
      </c>
      <c r="D479" s="33">
        <f t="shared" si="229"/>
        <v>2700000</v>
      </c>
      <c r="E479" s="33">
        <f t="shared" si="229"/>
        <v>2700000</v>
      </c>
      <c r="F479" s="33">
        <f t="shared" si="229"/>
        <v>2700000</v>
      </c>
      <c r="G479" s="33">
        <f>MAR!I479</f>
        <v>0</v>
      </c>
      <c r="H479" s="33">
        <f t="shared" si="229"/>
        <v>0</v>
      </c>
      <c r="I479" s="33">
        <f t="shared" si="229"/>
        <v>0</v>
      </c>
      <c r="J479" s="59">
        <f t="shared" si="216"/>
        <v>0</v>
      </c>
      <c r="K479" s="54">
        <f t="shared" si="217"/>
        <v>2700000</v>
      </c>
      <c r="L479" s="55">
        <f t="shared" si="218"/>
        <v>0</v>
      </c>
    </row>
    <row r="480" spans="1:12" x14ac:dyDescent="0.25">
      <c r="A480" s="31" t="s">
        <v>0</v>
      </c>
      <c r="B480" s="32" t="s">
        <v>244</v>
      </c>
      <c r="C480" s="33">
        <f t="shared" si="229"/>
        <v>2700000</v>
      </c>
      <c r="D480" s="33">
        <f t="shared" si="229"/>
        <v>2700000</v>
      </c>
      <c r="E480" s="33">
        <f t="shared" si="229"/>
        <v>2700000</v>
      </c>
      <c r="F480" s="33">
        <f t="shared" si="229"/>
        <v>2700000</v>
      </c>
      <c r="G480" s="33">
        <f>MAR!I480</f>
        <v>0</v>
      </c>
      <c r="H480" s="33">
        <f t="shared" si="229"/>
        <v>0</v>
      </c>
      <c r="I480" s="33">
        <f t="shared" si="229"/>
        <v>0</v>
      </c>
      <c r="J480" s="59">
        <f t="shared" si="216"/>
        <v>0</v>
      </c>
      <c r="K480" s="54">
        <f t="shared" si="217"/>
        <v>2700000</v>
      </c>
      <c r="L480" s="55">
        <f t="shared" si="218"/>
        <v>0</v>
      </c>
    </row>
    <row r="481" spans="1:12" x14ac:dyDescent="0.25">
      <c r="A481" s="31">
        <v>522151</v>
      </c>
      <c r="B481" s="32" t="s">
        <v>34</v>
      </c>
      <c r="C481" s="33">
        <f t="shared" si="229"/>
        <v>2700000</v>
      </c>
      <c r="D481" s="33">
        <f t="shared" si="229"/>
        <v>2700000</v>
      </c>
      <c r="E481" s="33">
        <f t="shared" si="229"/>
        <v>2700000</v>
      </c>
      <c r="F481" s="33">
        <f t="shared" si="229"/>
        <v>2700000</v>
      </c>
      <c r="G481" s="33">
        <f>MAR!I481</f>
        <v>0</v>
      </c>
      <c r="H481" s="33">
        <f t="shared" si="229"/>
        <v>0</v>
      </c>
      <c r="I481" s="33">
        <f t="shared" si="229"/>
        <v>0</v>
      </c>
      <c r="J481" s="59">
        <f t="shared" si="216"/>
        <v>0</v>
      </c>
      <c r="K481" s="54">
        <f t="shared" si="217"/>
        <v>2700000</v>
      </c>
      <c r="L481" s="55">
        <f t="shared" si="218"/>
        <v>0</v>
      </c>
    </row>
    <row r="482" spans="1:12" x14ac:dyDescent="0.25">
      <c r="A482" s="31"/>
      <c r="B482" s="32" t="s">
        <v>346</v>
      </c>
      <c r="C482" s="33">
        <v>2700000</v>
      </c>
      <c r="D482" s="33">
        <v>2700000</v>
      </c>
      <c r="E482" s="33">
        <v>2700000</v>
      </c>
      <c r="F482" s="33">
        <v>2700000</v>
      </c>
      <c r="G482" s="1">
        <f>MAR!I482</f>
        <v>0</v>
      </c>
      <c r="H482" s="33">
        <v>0</v>
      </c>
      <c r="I482" s="33">
        <v>0</v>
      </c>
      <c r="J482" s="59">
        <f t="shared" si="216"/>
        <v>0</v>
      </c>
      <c r="K482" s="54">
        <f t="shared" si="217"/>
        <v>2700000</v>
      </c>
      <c r="L482" s="55">
        <f t="shared" si="218"/>
        <v>0</v>
      </c>
    </row>
    <row r="483" spans="1:12" x14ac:dyDescent="0.25">
      <c r="A483" s="31" t="s">
        <v>227</v>
      </c>
      <c r="B483" s="32" t="s">
        <v>93</v>
      </c>
      <c r="C483" s="33">
        <f t="shared" ref="C483:I485" si="230">C484</f>
        <v>270000</v>
      </c>
      <c r="D483" s="33">
        <f t="shared" si="230"/>
        <v>270000</v>
      </c>
      <c r="E483" s="33">
        <f t="shared" si="230"/>
        <v>270000</v>
      </c>
      <c r="F483" s="33">
        <f t="shared" si="230"/>
        <v>270000</v>
      </c>
      <c r="G483" s="33">
        <f>MAR!I483</f>
        <v>0</v>
      </c>
      <c r="H483" s="33">
        <f t="shared" si="230"/>
        <v>0</v>
      </c>
      <c r="I483" s="33">
        <f t="shared" si="230"/>
        <v>0</v>
      </c>
      <c r="J483" s="59">
        <f t="shared" si="216"/>
        <v>0</v>
      </c>
      <c r="K483" s="54">
        <f t="shared" si="217"/>
        <v>270000</v>
      </c>
      <c r="L483" s="55">
        <f t="shared" si="218"/>
        <v>0</v>
      </c>
    </row>
    <row r="484" spans="1:12" x14ac:dyDescent="0.25">
      <c r="A484" s="31" t="s">
        <v>0</v>
      </c>
      <c r="B484" s="32" t="s">
        <v>244</v>
      </c>
      <c r="C484" s="33">
        <f t="shared" si="230"/>
        <v>270000</v>
      </c>
      <c r="D484" s="33">
        <f t="shared" si="230"/>
        <v>270000</v>
      </c>
      <c r="E484" s="33">
        <f t="shared" si="230"/>
        <v>270000</v>
      </c>
      <c r="F484" s="33">
        <f t="shared" si="230"/>
        <v>270000</v>
      </c>
      <c r="G484" s="33">
        <f>MAR!I484</f>
        <v>0</v>
      </c>
      <c r="H484" s="33">
        <f t="shared" si="230"/>
        <v>0</v>
      </c>
      <c r="I484" s="33">
        <f t="shared" si="230"/>
        <v>0</v>
      </c>
      <c r="J484" s="59">
        <f t="shared" si="216"/>
        <v>0</v>
      </c>
      <c r="K484" s="54">
        <f t="shared" si="217"/>
        <v>270000</v>
      </c>
      <c r="L484" s="55">
        <f t="shared" si="218"/>
        <v>0</v>
      </c>
    </row>
    <row r="485" spans="1:12" x14ac:dyDescent="0.25">
      <c r="A485" s="31">
        <v>521211</v>
      </c>
      <c r="B485" s="32" t="s">
        <v>1</v>
      </c>
      <c r="C485" s="33">
        <f t="shared" si="230"/>
        <v>270000</v>
      </c>
      <c r="D485" s="33">
        <f t="shared" si="230"/>
        <v>270000</v>
      </c>
      <c r="E485" s="33">
        <f t="shared" si="230"/>
        <v>270000</v>
      </c>
      <c r="F485" s="33">
        <f t="shared" si="230"/>
        <v>270000</v>
      </c>
      <c r="G485" s="33">
        <f>MAR!I485</f>
        <v>0</v>
      </c>
      <c r="H485" s="33">
        <f t="shared" si="230"/>
        <v>0</v>
      </c>
      <c r="I485" s="33">
        <f t="shared" si="230"/>
        <v>0</v>
      </c>
      <c r="J485" s="59">
        <f t="shared" si="216"/>
        <v>0</v>
      </c>
      <c r="K485" s="54">
        <f t="shared" si="217"/>
        <v>270000</v>
      </c>
      <c r="L485" s="55">
        <f t="shared" si="218"/>
        <v>0</v>
      </c>
    </row>
    <row r="486" spans="1:12" x14ac:dyDescent="0.25">
      <c r="A486" s="31"/>
      <c r="B486" s="32" t="s">
        <v>336</v>
      </c>
      <c r="C486" s="33">
        <v>270000</v>
      </c>
      <c r="D486" s="33">
        <v>270000</v>
      </c>
      <c r="E486" s="33">
        <v>270000</v>
      </c>
      <c r="F486" s="33">
        <v>270000</v>
      </c>
      <c r="G486" s="1">
        <f>MAR!I486</f>
        <v>0</v>
      </c>
      <c r="H486" s="33">
        <v>0</v>
      </c>
      <c r="I486" s="33">
        <v>0</v>
      </c>
      <c r="J486" s="59">
        <f t="shared" si="216"/>
        <v>0</v>
      </c>
      <c r="K486" s="54">
        <f t="shared" si="217"/>
        <v>270000</v>
      </c>
      <c r="L486" s="55">
        <f t="shared" si="218"/>
        <v>0</v>
      </c>
    </row>
    <row r="487" spans="1:12" x14ac:dyDescent="0.25">
      <c r="A487" s="31" t="s">
        <v>176</v>
      </c>
      <c r="B487" s="32" t="s">
        <v>94</v>
      </c>
      <c r="C487" s="33">
        <f>C488+C493+C497</f>
        <v>3984000</v>
      </c>
      <c r="D487" s="33">
        <f>D488+D493+D497</f>
        <v>3984000</v>
      </c>
      <c r="E487" s="33">
        <f>E488+E493+E497</f>
        <v>3984000</v>
      </c>
      <c r="F487" s="33">
        <f>F488+F493+F497</f>
        <v>3984000</v>
      </c>
      <c r="G487" s="33">
        <f>MAR!I487</f>
        <v>664000</v>
      </c>
      <c r="H487" s="33">
        <f t="shared" ref="H487:I487" si="231">H488+H493+H497</f>
        <v>332000</v>
      </c>
      <c r="I487" s="33">
        <f t="shared" si="231"/>
        <v>0</v>
      </c>
      <c r="J487" s="59">
        <f t="shared" si="216"/>
        <v>996000</v>
      </c>
      <c r="K487" s="54">
        <f t="shared" si="217"/>
        <v>2988000</v>
      </c>
      <c r="L487" s="55">
        <f t="shared" si="218"/>
        <v>0.25</v>
      </c>
    </row>
    <row r="488" spans="1:12" x14ac:dyDescent="0.25">
      <c r="A488" s="31" t="s">
        <v>216</v>
      </c>
      <c r="B488" s="32" t="s">
        <v>95</v>
      </c>
      <c r="C488" s="33">
        <f t="shared" ref="C488:I489" si="232">C489</f>
        <v>1764000</v>
      </c>
      <c r="D488" s="33">
        <f t="shared" si="232"/>
        <v>1764000</v>
      </c>
      <c r="E488" s="33">
        <f t="shared" si="232"/>
        <v>1764000</v>
      </c>
      <c r="F488" s="33">
        <f t="shared" si="232"/>
        <v>1764000</v>
      </c>
      <c r="G488" s="33">
        <f>MAR!I488</f>
        <v>294000</v>
      </c>
      <c r="H488" s="33">
        <f t="shared" si="232"/>
        <v>147000</v>
      </c>
      <c r="I488" s="33">
        <f t="shared" si="232"/>
        <v>0</v>
      </c>
      <c r="J488" s="59">
        <f t="shared" si="216"/>
        <v>441000</v>
      </c>
      <c r="K488" s="54">
        <f t="shared" si="217"/>
        <v>1323000</v>
      </c>
      <c r="L488" s="55">
        <f t="shared" si="218"/>
        <v>0.25</v>
      </c>
    </row>
    <row r="489" spans="1:12" x14ac:dyDescent="0.25">
      <c r="A489" s="31" t="s">
        <v>0</v>
      </c>
      <c r="B489" s="32" t="s">
        <v>245</v>
      </c>
      <c r="C489" s="33">
        <f t="shared" si="232"/>
        <v>1764000</v>
      </c>
      <c r="D489" s="33">
        <f t="shared" si="232"/>
        <v>1764000</v>
      </c>
      <c r="E489" s="33">
        <f t="shared" si="232"/>
        <v>1764000</v>
      </c>
      <c r="F489" s="33">
        <f t="shared" si="232"/>
        <v>1764000</v>
      </c>
      <c r="G489" s="33">
        <f>MAR!I489</f>
        <v>294000</v>
      </c>
      <c r="H489" s="33">
        <f t="shared" si="232"/>
        <v>147000</v>
      </c>
      <c r="I489" s="33">
        <f t="shared" si="232"/>
        <v>0</v>
      </c>
      <c r="J489" s="59">
        <f t="shared" si="216"/>
        <v>441000</v>
      </c>
      <c r="K489" s="54">
        <f t="shared" si="217"/>
        <v>1323000</v>
      </c>
      <c r="L489" s="55">
        <f t="shared" si="218"/>
        <v>0.25</v>
      </c>
    </row>
    <row r="490" spans="1:12" x14ac:dyDescent="0.25">
      <c r="A490" s="31">
        <v>521211</v>
      </c>
      <c r="B490" s="32" t="s">
        <v>1</v>
      </c>
      <c r="C490" s="33">
        <f>SUM(C491:C492)</f>
        <v>1764000</v>
      </c>
      <c r="D490" s="33">
        <f>SUM(D491:D492)</f>
        <v>1764000</v>
      </c>
      <c r="E490" s="33">
        <f>SUM(E491:E492)</f>
        <v>1764000</v>
      </c>
      <c r="F490" s="33">
        <f>SUM(F491:F492)</f>
        <v>1764000</v>
      </c>
      <c r="G490" s="33">
        <f>MAR!I490</f>
        <v>294000</v>
      </c>
      <c r="H490" s="33">
        <f t="shared" ref="H490:I490" si="233">SUM(H491:H492)</f>
        <v>147000</v>
      </c>
      <c r="I490" s="33">
        <f t="shared" si="233"/>
        <v>0</v>
      </c>
      <c r="J490" s="59">
        <f t="shared" si="216"/>
        <v>441000</v>
      </c>
      <c r="K490" s="54">
        <f t="shared" si="217"/>
        <v>1323000</v>
      </c>
      <c r="L490" s="55">
        <f t="shared" si="218"/>
        <v>0.25</v>
      </c>
    </row>
    <row r="491" spans="1:12" x14ac:dyDescent="0.25">
      <c r="A491" s="31"/>
      <c r="B491" s="32" t="s">
        <v>281</v>
      </c>
      <c r="C491" s="33">
        <v>504000</v>
      </c>
      <c r="D491" s="33">
        <v>504000</v>
      </c>
      <c r="E491" s="33">
        <v>504000</v>
      </c>
      <c r="F491" s="33">
        <v>504000</v>
      </c>
      <c r="G491" s="1">
        <f>MAR!I491</f>
        <v>84000</v>
      </c>
      <c r="H491" s="33">
        <v>42000</v>
      </c>
      <c r="I491" s="33">
        <v>0</v>
      </c>
      <c r="J491" s="59">
        <f t="shared" si="216"/>
        <v>126000</v>
      </c>
      <c r="K491" s="54">
        <f t="shared" si="217"/>
        <v>378000</v>
      </c>
      <c r="L491" s="55">
        <f t="shared" si="218"/>
        <v>0.25</v>
      </c>
    </row>
    <row r="492" spans="1:12" x14ac:dyDescent="0.25">
      <c r="A492" s="31"/>
      <c r="B492" s="32" t="s">
        <v>493</v>
      </c>
      <c r="C492" s="33">
        <v>1260000</v>
      </c>
      <c r="D492" s="33">
        <v>1260000</v>
      </c>
      <c r="E492" s="33">
        <v>1260000</v>
      </c>
      <c r="F492" s="33">
        <v>1260000</v>
      </c>
      <c r="G492" s="1">
        <f>MAR!I492</f>
        <v>210000</v>
      </c>
      <c r="H492" s="33">
        <v>105000</v>
      </c>
      <c r="I492" s="33">
        <v>0</v>
      </c>
      <c r="J492" s="59">
        <f t="shared" si="216"/>
        <v>315000</v>
      </c>
      <c r="K492" s="54">
        <f t="shared" si="217"/>
        <v>945000</v>
      </c>
      <c r="L492" s="55">
        <f t="shared" si="218"/>
        <v>0.25</v>
      </c>
    </row>
    <row r="493" spans="1:12" x14ac:dyDescent="0.25">
      <c r="A493" s="31" t="s">
        <v>217</v>
      </c>
      <c r="B493" s="32" t="s">
        <v>96</v>
      </c>
      <c r="C493" s="33">
        <f t="shared" ref="C493:I495" si="234">C494</f>
        <v>1800000</v>
      </c>
      <c r="D493" s="33">
        <f t="shared" si="234"/>
        <v>1800000</v>
      </c>
      <c r="E493" s="33">
        <f t="shared" si="234"/>
        <v>1800000</v>
      </c>
      <c r="F493" s="33">
        <f t="shared" si="234"/>
        <v>1800000</v>
      </c>
      <c r="G493" s="33">
        <f>MAR!I493</f>
        <v>300000</v>
      </c>
      <c r="H493" s="33">
        <f t="shared" si="234"/>
        <v>150000</v>
      </c>
      <c r="I493" s="33">
        <f t="shared" si="234"/>
        <v>0</v>
      </c>
      <c r="J493" s="59">
        <f t="shared" si="216"/>
        <v>450000</v>
      </c>
      <c r="K493" s="54">
        <f t="shared" si="217"/>
        <v>1350000</v>
      </c>
      <c r="L493" s="55">
        <f t="shared" si="218"/>
        <v>0.25</v>
      </c>
    </row>
    <row r="494" spans="1:12" x14ac:dyDescent="0.25">
      <c r="A494" s="31" t="s">
        <v>0</v>
      </c>
      <c r="B494" s="32" t="s">
        <v>244</v>
      </c>
      <c r="C494" s="33">
        <f t="shared" si="234"/>
        <v>1800000</v>
      </c>
      <c r="D494" s="33">
        <f t="shared" si="234"/>
        <v>1800000</v>
      </c>
      <c r="E494" s="33">
        <f t="shared" si="234"/>
        <v>1800000</v>
      </c>
      <c r="F494" s="33">
        <f t="shared" si="234"/>
        <v>1800000</v>
      </c>
      <c r="G494" s="33">
        <f>MAR!I494</f>
        <v>300000</v>
      </c>
      <c r="H494" s="33">
        <f t="shared" si="234"/>
        <v>150000</v>
      </c>
      <c r="I494" s="33">
        <f t="shared" si="234"/>
        <v>0</v>
      </c>
      <c r="J494" s="59">
        <f t="shared" si="216"/>
        <v>450000</v>
      </c>
      <c r="K494" s="54">
        <f t="shared" si="217"/>
        <v>1350000</v>
      </c>
      <c r="L494" s="55">
        <f t="shared" si="218"/>
        <v>0.25</v>
      </c>
    </row>
    <row r="495" spans="1:12" x14ac:dyDescent="0.25">
      <c r="A495" s="31">
        <v>521211</v>
      </c>
      <c r="B495" s="32" t="s">
        <v>1</v>
      </c>
      <c r="C495" s="33">
        <f t="shared" si="234"/>
        <v>1800000</v>
      </c>
      <c r="D495" s="33">
        <f t="shared" si="234"/>
        <v>1800000</v>
      </c>
      <c r="E495" s="33">
        <f t="shared" si="234"/>
        <v>1800000</v>
      </c>
      <c r="F495" s="33">
        <f t="shared" si="234"/>
        <v>1800000</v>
      </c>
      <c r="G495" s="33">
        <f>MAR!I495</f>
        <v>300000</v>
      </c>
      <c r="H495" s="33">
        <f t="shared" si="234"/>
        <v>150000</v>
      </c>
      <c r="I495" s="33">
        <f t="shared" si="234"/>
        <v>0</v>
      </c>
      <c r="J495" s="59">
        <f t="shared" si="216"/>
        <v>450000</v>
      </c>
      <c r="K495" s="54">
        <f t="shared" si="217"/>
        <v>1350000</v>
      </c>
      <c r="L495" s="55">
        <f t="shared" si="218"/>
        <v>0.25</v>
      </c>
    </row>
    <row r="496" spans="1:12" x14ac:dyDescent="0.25">
      <c r="A496" s="31"/>
      <c r="B496" s="32" t="s">
        <v>478</v>
      </c>
      <c r="C496" s="33">
        <v>1800000</v>
      </c>
      <c r="D496" s="33">
        <v>1800000</v>
      </c>
      <c r="E496" s="33">
        <v>1800000</v>
      </c>
      <c r="F496" s="33">
        <v>1800000</v>
      </c>
      <c r="G496" s="1">
        <f>MAR!I496</f>
        <v>300000</v>
      </c>
      <c r="H496" s="33">
        <v>150000</v>
      </c>
      <c r="I496" s="33">
        <v>0</v>
      </c>
      <c r="J496" s="59">
        <f t="shared" si="216"/>
        <v>450000</v>
      </c>
      <c r="K496" s="54">
        <f t="shared" si="217"/>
        <v>1350000</v>
      </c>
      <c r="L496" s="55">
        <f t="shared" si="218"/>
        <v>0.25</v>
      </c>
    </row>
    <row r="497" spans="1:12" x14ac:dyDescent="0.25">
      <c r="A497" s="31" t="s">
        <v>227</v>
      </c>
      <c r="B497" s="32" t="s">
        <v>97</v>
      </c>
      <c r="C497" s="33">
        <f t="shared" ref="C497:I499" si="235">C498</f>
        <v>420000</v>
      </c>
      <c r="D497" s="33">
        <f t="shared" si="235"/>
        <v>420000</v>
      </c>
      <c r="E497" s="33">
        <f t="shared" si="235"/>
        <v>420000</v>
      </c>
      <c r="F497" s="33">
        <f t="shared" si="235"/>
        <v>420000</v>
      </c>
      <c r="G497" s="33">
        <f>MAR!I497</f>
        <v>70000</v>
      </c>
      <c r="H497" s="33">
        <f t="shared" si="235"/>
        <v>35000</v>
      </c>
      <c r="I497" s="33">
        <f t="shared" si="235"/>
        <v>0</v>
      </c>
      <c r="J497" s="59">
        <f t="shared" si="216"/>
        <v>105000</v>
      </c>
      <c r="K497" s="54">
        <f t="shared" si="217"/>
        <v>315000</v>
      </c>
      <c r="L497" s="55">
        <f t="shared" si="218"/>
        <v>0.25</v>
      </c>
    </row>
    <row r="498" spans="1:12" x14ac:dyDescent="0.25">
      <c r="A498" s="31" t="s">
        <v>0</v>
      </c>
      <c r="B498" s="32" t="s">
        <v>244</v>
      </c>
      <c r="C498" s="33">
        <f t="shared" si="235"/>
        <v>420000</v>
      </c>
      <c r="D498" s="33">
        <f t="shared" si="235"/>
        <v>420000</v>
      </c>
      <c r="E498" s="33">
        <f t="shared" si="235"/>
        <v>420000</v>
      </c>
      <c r="F498" s="33">
        <f t="shared" si="235"/>
        <v>420000</v>
      </c>
      <c r="G498" s="33">
        <f>MAR!I498</f>
        <v>70000</v>
      </c>
      <c r="H498" s="33">
        <f t="shared" si="235"/>
        <v>35000</v>
      </c>
      <c r="I498" s="33">
        <f t="shared" si="235"/>
        <v>0</v>
      </c>
      <c r="J498" s="59">
        <f t="shared" si="216"/>
        <v>105000</v>
      </c>
      <c r="K498" s="54">
        <f t="shared" si="217"/>
        <v>315000</v>
      </c>
      <c r="L498" s="55">
        <f t="shared" si="218"/>
        <v>0.25</v>
      </c>
    </row>
    <row r="499" spans="1:12" x14ac:dyDescent="0.25">
      <c r="A499" s="31">
        <v>521211</v>
      </c>
      <c r="B499" s="32" t="s">
        <v>1</v>
      </c>
      <c r="C499" s="33">
        <f t="shared" si="235"/>
        <v>420000</v>
      </c>
      <c r="D499" s="33">
        <f t="shared" si="235"/>
        <v>420000</v>
      </c>
      <c r="E499" s="33">
        <f t="shared" si="235"/>
        <v>420000</v>
      </c>
      <c r="F499" s="33">
        <f t="shared" si="235"/>
        <v>420000</v>
      </c>
      <c r="G499" s="33">
        <f>MAR!I499</f>
        <v>70000</v>
      </c>
      <c r="H499" s="33">
        <f t="shared" si="235"/>
        <v>35000</v>
      </c>
      <c r="I499" s="33">
        <f t="shared" si="235"/>
        <v>0</v>
      </c>
      <c r="J499" s="59">
        <f t="shared" si="216"/>
        <v>105000</v>
      </c>
      <c r="K499" s="54">
        <f t="shared" si="217"/>
        <v>315000</v>
      </c>
      <c r="L499" s="55">
        <f t="shared" si="218"/>
        <v>0.25</v>
      </c>
    </row>
    <row r="500" spans="1:12" x14ac:dyDescent="0.25">
      <c r="A500" s="31"/>
      <c r="B500" s="32" t="s">
        <v>336</v>
      </c>
      <c r="C500" s="33">
        <v>420000</v>
      </c>
      <c r="D500" s="33">
        <v>420000</v>
      </c>
      <c r="E500" s="33">
        <v>420000</v>
      </c>
      <c r="F500" s="33">
        <v>420000</v>
      </c>
      <c r="G500" s="1">
        <f>MAR!I500</f>
        <v>70000</v>
      </c>
      <c r="H500" s="33">
        <v>35000</v>
      </c>
      <c r="I500" s="33">
        <v>0</v>
      </c>
      <c r="J500" s="59">
        <f t="shared" si="216"/>
        <v>105000</v>
      </c>
      <c r="K500" s="54">
        <f t="shared" si="217"/>
        <v>315000</v>
      </c>
      <c r="L500" s="55">
        <f t="shared" si="218"/>
        <v>0.25</v>
      </c>
    </row>
    <row r="501" spans="1:12" x14ac:dyDescent="0.25">
      <c r="A501" s="31" t="s">
        <v>175</v>
      </c>
      <c r="B501" s="32" t="s">
        <v>98</v>
      </c>
      <c r="C501" s="33">
        <f>C502+C506+C510</f>
        <v>4100000</v>
      </c>
      <c r="D501" s="33">
        <f>D502+D506+D510</f>
        <v>4100000</v>
      </c>
      <c r="E501" s="33">
        <f>E502+E506+E510</f>
        <v>4100000</v>
      </c>
      <c r="F501" s="33">
        <f>F502+F506+F510</f>
        <v>4100000</v>
      </c>
      <c r="G501" s="33">
        <f>MAR!I501</f>
        <v>820000</v>
      </c>
      <c r="H501" s="33">
        <f t="shared" ref="H501:I501" si="236">H502+H506+H510</f>
        <v>328000</v>
      </c>
      <c r="I501" s="33">
        <f t="shared" si="236"/>
        <v>0</v>
      </c>
      <c r="J501" s="59">
        <f t="shared" si="216"/>
        <v>1148000</v>
      </c>
      <c r="K501" s="54">
        <f t="shared" si="217"/>
        <v>2952000</v>
      </c>
      <c r="L501" s="55">
        <f t="shared" si="218"/>
        <v>0.28000000000000003</v>
      </c>
    </row>
    <row r="502" spans="1:12" x14ac:dyDescent="0.25">
      <c r="A502" s="31" t="s">
        <v>216</v>
      </c>
      <c r="B502" s="32" t="s">
        <v>99</v>
      </c>
      <c r="C502" s="33">
        <f t="shared" ref="C502:I504" si="237">C503</f>
        <v>1100000</v>
      </c>
      <c r="D502" s="33">
        <f t="shared" si="237"/>
        <v>1100000</v>
      </c>
      <c r="E502" s="33">
        <f t="shared" si="237"/>
        <v>1100000</v>
      </c>
      <c r="F502" s="33">
        <f t="shared" si="237"/>
        <v>1100000</v>
      </c>
      <c r="G502" s="33">
        <f>MAR!I502</f>
        <v>220000</v>
      </c>
      <c r="H502" s="33">
        <f t="shared" si="237"/>
        <v>88000</v>
      </c>
      <c r="I502" s="33">
        <f t="shared" si="237"/>
        <v>0</v>
      </c>
      <c r="J502" s="59">
        <f t="shared" si="216"/>
        <v>308000</v>
      </c>
      <c r="K502" s="54">
        <f t="shared" si="217"/>
        <v>792000</v>
      </c>
      <c r="L502" s="55">
        <f t="shared" si="218"/>
        <v>0.28000000000000003</v>
      </c>
    </row>
    <row r="503" spans="1:12" x14ac:dyDescent="0.25">
      <c r="A503" s="31" t="s">
        <v>0</v>
      </c>
      <c r="B503" s="32" t="s">
        <v>246</v>
      </c>
      <c r="C503" s="33">
        <f t="shared" si="237"/>
        <v>1100000</v>
      </c>
      <c r="D503" s="33">
        <f t="shared" si="237"/>
        <v>1100000</v>
      </c>
      <c r="E503" s="33">
        <f t="shared" si="237"/>
        <v>1100000</v>
      </c>
      <c r="F503" s="33">
        <f t="shared" si="237"/>
        <v>1100000</v>
      </c>
      <c r="G503" s="33">
        <f>MAR!I503</f>
        <v>220000</v>
      </c>
      <c r="H503" s="33">
        <f t="shared" si="237"/>
        <v>88000</v>
      </c>
      <c r="I503" s="33">
        <f t="shared" si="237"/>
        <v>0</v>
      </c>
      <c r="J503" s="59">
        <f t="shared" si="216"/>
        <v>308000</v>
      </c>
      <c r="K503" s="54">
        <f t="shared" si="217"/>
        <v>792000</v>
      </c>
      <c r="L503" s="55">
        <f t="shared" si="218"/>
        <v>0.28000000000000003</v>
      </c>
    </row>
    <row r="504" spans="1:12" x14ac:dyDescent="0.25">
      <c r="A504" s="31">
        <v>521211</v>
      </c>
      <c r="B504" s="32" t="s">
        <v>1</v>
      </c>
      <c r="C504" s="33">
        <f t="shared" si="237"/>
        <v>1100000</v>
      </c>
      <c r="D504" s="33">
        <f t="shared" si="237"/>
        <v>1100000</v>
      </c>
      <c r="E504" s="33">
        <f t="shared" si="237"/>
        <v>1100000</v>
      </c>
      <c r="F504" s="33">
        <f t="shared" si="237"/>
        <v>1100000</v>
      </c>
      <c r="G504" s="33">
        <f>MAR!I504</f>
        <v>220000</v>
      </c>
      <c r="H504" s="33">
        <f t="shared" si="237"/>
        <v>88000</v>
      </c>
      <c r="I504" s="33">
        <f t="shared" si="237"/>
        <v>0</v>
      </c>
      <c r="J504" s="59">
        <f t="shared" si="216"/>
        <v>308000</v>
      </c>
      <c r="K504" s="54">
        <f t="shared" si="217"/>
        <v>792000</v>
      </c>
      <c r="L504" s="55">
        <f t="shared" si="218"/>
        <v>0.28000000000000003</v>
      </c>
    </row>
    <row r="505" spans="1:12" x14ac:dyDescent="0.25">
      <c r="A505" s="31"/>
      <c r="B505" s="32" t="s">
        <v>281</v>
      </c>
      <c r="C505" s="33">
        <v>1100000</v>
      </c>
      <c r="D505" s="33">
        <v>1100000</v>
      </c>
      <c r="E505" s="33">
        <v>1100000</v>
      </c>
      <c r="F505" s="33">
        <v>1100000</v>
      </c>
      <c r="G505" s="1">
        <f>MAR!I505</f>
        <v>220000</v>
      </c>
      <c r="H505" s="33">
        <v>88000</v>
      </c>
      <c r="I505" s="33">
        <v>0</v>
      </c>
      <c r="J505" s="59">
        <f t="shared" si="216"/>
        <v>308000</v>
      </c>
      <c r="K505" s="54">
        <f t="shared" si="217"/>
        <v>792000</v>
      </c>
      <c r="L505" s="55">
        <f t="shared" si="218"/>
        <v>0.28000000000000003</v>
      </c>
    </row>
    <row r="506" spans="1:12" x14ac:dyDescent="0.25">
      <c r="A506" s="31" t="s">
        <v>217</v>
      </c>
      <c r="B506" s="32" t="s">
        <v>100</v>
      </c>
      <c r="C506" s="33">
        <f t="shared" ref="C506:I508" si="238">C507</f>
        <v>2500000</v>
      </c>
      <c r="D506" s="33">
        <f t="shared" si="238"/>
        <v>2500000</v>
      </c>
      <c r="E506" s="33">
        <f t="shared" si="238"/>
        <v>2500000</v>
      </c>
      <c r="F506" s="33">
        <f t="shared" si="238"/>
        <v>2500000</v>
      </c>
      <c r="G506" s="33">
        <f>MAR!I506</f>
        <v>500000</v>
      </c>
      <c r="H506" s="33">
        <f t="shared" si="238"/>
        <v>200000</v>
      </c>
      <c r="I506" s="33">
        <f t="shared" si="238"/>
        <v>0</v>
      </c>
      <c r="J506" s="59">
        <f t="shared" si="216"/>
        <v>700000</v>
      </c>
      <c r="K506" s="54">
        <f t="shared" si="217"/>
        <v>1800000</v>
      </c>
      <c r="L506" s="55">
        <f t="shared" si="218"/>
        <v>0.28000000000000003</v>
      </c>
    </row>
    <row r="507" spans="1:12" x14ac:dyDescent="0.25">
      <c r="A507" s="31" t="s">
        <v>0</v>
      </c>
      <c r="B507" s="32" t="s">
        <v>244</v>
      </c>
      <c r="C507" s="33">
        <f t="shared" si="238"/>
        <v>2500000</v>
      </c>
      <c r="D507" s="33">
        <f t="shared" si="238"/>
        <v>2500000</v>
      </c>
      <c r="E507" s="33">
        <f t="shared" si="238"/>
        <v>2500000</v>
      </c>
      <c r="F507" s="33">
        <f t="shared" si="238"/>
        <v>2500000</v>
      </c>
      <c r="G507" s="33">
        <f>MAR!I507</f>
        <v>500000</v>
      </c>
      <c r="H507" s="33">
        <f t="shared" si="238"/>
        <v>200000</v>
      </c>
      <c r="I507" s="33">
        <f t="shared" si="238"/>
        <v>0</v>
      </c>
      <c r="J507" s="59">
        <f t="shared" si="216"/>
        <v>700000</v>
      </c>
      <c r="K507" s="54">
        <f t="shared" si="217"/>
        <v>1800000</v>
      </c>
      <c r="L507" s="55">
        <f t="shared" si="218"/>
        <v>0.28000000000000003</v>
      </c>
    </row>
    <row r="508" spans="1:12" x14ac:dyDescent="0.25">
      <c r="A508" s="31">
        <v>524113</v>
      </c>
      <c r="B508" s="32" t="s">
        <v>38</v>
      </c>
      <c r="C508" s="33">
        <f t="shared" si="238"/>
        <v>2500000</v>
      </c>
      <c r="D508" s="33">
        <f t="shared" si="238"/>
        <v>2500000</v>
      </c>
      <c r="E508" s="33">
        <f t="shared" si="238"/>
        <v>2500000</v>
      </c>
      <c r="F508" s="33">
        <f t="shared" si="238"/>
        <v>2500000</v>
      </c>
      <c r="G508" s="33">
        <f>MAR!I508</f>
        <v>500000</v>
      </c>
      <c r="H508" s="33">
        <f t="shared" si="238"/>
        <v>200000</v>
      </c>
      <c r="I508" s="33">
        <f t="shared" si="238"/>
        <v>0</v>
      </c>
      <c r="J508" s="59">
        <f t="shared" si="216"/>
        <v>700000</v>
      </c>
      <c r="K508" s="54">
        <f t="shared" si="217"/>
        <v>1800000</v>
      </c>
      <c r="L508" s="55">
        <f t="shared" si="218"/>
        <v>0.28000000000000003</v>
      </c>
    </row>
    <row r="509" spans="1:12" x14ac:dyDescent="0.25">
      <c r="A509" s="31"/>
      <c r="B509" s="32" t="s">
        <v>348</v>
      </c>
      <c r="C509" s="33">
        <v>2500000</v>
      </c>
      <c r="D509" s="33">
        <v>2500000</v>
      </c>
      <c r="E509" s="33">
        <v>2500000</v>
      </c>
      <c r="F509" s="33">
        <v>2500000</v>
      </c>
      <c r="G509" s="1">
        <f>MAR!I509</f>
        <v>500000</v>
      </c>
      <c r="H509" s="33">
        <v>200000</v>
      </c>
      <c r="I509" s="33">
        <v>0</v>
      </c>
      <c r="J509" s="59">
        <f t="shared" si="216"/>
        <v>700000</v>
      </c>
      <c r="K509" s="54">
        <f t="shared" si="217"/>
        <v>1800000</v>
      </c>
      <c r="L509" s="55">
        <f t="shared" si="218"/>
        <v>0.28000000000000003</v>
      </c>
    </row>
    <row r="510" spans="1:12" x14ac:dyDescent="0.25">
      <c r="A510" s="31" t="s">
        <v>227</v>
      </c>
      <c r="B510" s="32" t="s">
        <v>101</v>
      </c>
      <c r="C510" s="33">
        <f t="shared" ref="C510:I512" si="239">C511</f>
        <v>500000</v>
      </c>
      <c r="D510" s="33">
        <f t="shared" si="239"/>
        <v>500000</v>
      </c>
      <c r="E510" s="33">
        <f t="shared" si="239"/>
        <v>500000</v>
      </c>
      <c r="F510" s="33">
        <f t="shared" si="239"/>
        <v>500000</v>
      </c>
      <c r="G510" s="33">
        <f>MAR!I510</f>
        <v>100000</v>
      </c>
      <c r="H510" s="33">
        <f t="shared" si="239"/>
        <v>40000</v>
      </c>
      <c r="I510" s="33">
        <f t="shared" si="239"/>
        <v>0</v>
      </c>
      <c r="J510" s="59">
        <f t="shared" si="216"/>
        <v>140000</v>
      </c>
      <c r="K510" s="54">
        <f t="shared" si="217"/>
        <v>360000</v>
      </c>
      <c r="L510" s="55">
        <f t="shared" si="218"/>
        <v>0.28000000000000003</v>
      </c>
    </row>
    <row r="511" spans="1:12" x14ac:dyDescent="0.25">
      <c r="A511" s="31" t="s">
        <v>0</v>
      </c>
      <c r="B511" s="32" t="s">
        <v>244</v>
      </c>
      <c r="C511" s="33">
        <f t="shared" si="239"/>
        <v>500000</v>
      </c>
      <c r="D511" s="33">
        <f t="shared" si="239"/>
        <v>500000</v>
      </c>
      <c r="E511" s="33">
        <f t="shared" si="239"/>
        <v>500000</v>
      </c>
      <c r="F511" s="33">
        <f t="shared" si="239"/>
        <v>500000</v>
      </c>
      <c r="G511" s="33">
        <f>MAR!I511</f>
        <v>100000</v>
      </c>
      <c r="H511" s="33">
        <f t="shared" si="239"/>
        <v>40000</v>
      </c>
      <c r="I511" s="33">
        <f t="shared" si="239"/>
        <v>0</v>
      </c>
      <c r="J511" s="59">
        <f t="shared" si="216"/>
        <v>140000</v>
      </c>
      <c r="K511" s="54">
        <f t="shared" si="217"/>
        <v>360000</v>
      </c>
      <c r="L511" s="55">
        <f t="shared" si="218"/>
        <v>0.28000000000000003</v>
      </c>
    </row>
    <row r="512" spans="1:12" x14ac:dyDescent="0.25">
      <c r="A512" s="31">
        <v>521211</v>
      </c>
      <c r="B512" s="32" t="s">
        <v>1</v>
      </c>
      <c r="C512" s="33">
        <f t="shared" si="239"/>
        <v>500000</v>
      </c>
      <c r="D512" s="33">
        <f t="shared" si="239"/>
        <v>500000</v>
      </c>
      <c r="E512" s="33">
        <f t="shared" si="239"/>
        <v>500000</v>
      </c>
      <c r="F512" s="33">
        <f t="shared" si="239"/>
        <v>500000</v>
      </c>
      <c r="G512" s="33">
        <f>MAR!I512</f>
        <v>100000</v>
      </c>
      <c r="H512" s="33">
        <f t="shared" si="239"/>
        <v>40000</v>
      </c>
      <c r="I512" s="33">
        <f t="shared" si="239"/>
        <v>0</v>
      </c>
      <c r="J512" s="59">
        <f t="shared" si="216"/>
        <v>140000</v>
      </c>
      <c r="K512" s="54">
        <f t="shared" si="217"/>
        <v>360000</v>
      </c>
      <c r="L512" s="55">
        <f t="shared" si="218"/>
        <v>0.28000000000000003</v>
      </c>
    </row>
    <row r="513" spans="1:13" x14ac:dyDescent="0.25">
      <c r="A513" s="31"/>
      <c r="B513" s="32" t="s">
        <v>336</v>
      </c>
      <c r="C513" s="33">
        <v>500000</v>
      </c>
      <c r="D513" s="33">
        <v>500000</v>
      </c>
      <c r="E513" s="33">
        <v>500000</v>
      </c>
      <c r="F513" s="33">
        <v>500000</v>
      </c>
      <c r="G513" s="1">
        <f>MAR!I513</f>
        <v>100000</v>
      </c>
      <c r="H513" s="33">
        <v>40000</v>
      </c>
      <c r="I513" s="33">
        <v>0</v>
      </c>
      <c r="J513" s="59">
        <f t="shared" si="216"/>
        <v>140000</v>
      </c>
      <c r="K513" s="54">
        <f t="shared" si="217"/>
        <v>360000</v>
      </c>
      <c r="L513" s="55">
        <f t="shared" si="218"/>
        <v>0.28000000000000003</v>
      </c>
    </row>
    <row r="514" spans="1:13" x14ac:dyDescent="0.25">
      <c r="A514" s="31" t="s">
        <v>174</v>
      </c>
      <c r="B514" s="32" t="s">
        <v>247</v>
      </c>
      <c r="C514" s="33">
        <f>C515+C525+C535</f>
        <v>6040000</v>
      </c>
      <c r="D514" s="33">
        <f>D515+D525+D535</f>
        <v>6040000</v>
      </c>
      <c r="E514" s="33">
        <f>E515+E525+E535</f>
        <v>6040000</v>
      </c>
      <c r="F514" s="33">
        <f>F515+F525+F535</f>
        <v>6040000</v>
      </c>
      <c r="G514" s="33">
        <f>MAR!I514</f>
        <v>0</v>
      </c>
      <c r="H514" s="33">
        <f t="shared" ref="H514:I514" si="240">H515+H525+H535</f>
        <v>0</v>
      </c>
      <c r="I514" s="33">
        <f t="shared" si="240"/>
        <v>0</v>
      </c>
      <c r="J514" s="59">
        <f t="shared" si="216"/>
        <v>0</v>
      </c>
      <c r="K514" s="54">
        <f t="shared" si="217"/>
        <v>6040000</v>
      </c>
      <c r="L514" s="55">
        <f t="shared" si="218"/>
        <v>0</v>
      </c>
    </row>
    <row r="515" spans="1:13" x14ac:dyDescent="0.25">
      <c r="A515" s="31" t="s">
        <v>216</v>
      </c>
      <c r="B515" s="32" t="s">
        <v>102</v>
      </c>
      <c r="C515" s="33">
        <f>C516+C519</f>
        <v>1280000</v>
      </c>
      <c r="D515" s="33">
        <f>D516+D519</f>
        <v>1280000</v>
      </c>
      <c r="E515" s="33">
        <f>E516+E519</f>
        <v>1280000</v>
      </c>
      <c r="F515" s="33">
        <f>F516+F519</f>
        <v>1280000</v>
      </c>
      <c r="G515" s="33">
        <f>MAR!I515</f>
        <v>0</v>
      </c>
      <c r="H515" s="33">
        <f t="shared" ref="H515:I515" si="241">H516+H519</f>
        <v>0</v>
      </c>
      <c r="I515" s="33">
        <f t="shared" si="241"/>
        <v>0</v>
      </c>
      <c r="J515" s="59">
        <f t="shared" si="216"/>
        <v>0</v>
      </c>
      <c r="K515" s="54">
        <f t="shared" si="217"/>
        <v>1280000</v>
      </c>
      <c r="L515" s="55">
        <f t="shared" si="218"/>
        <v>0</v>
      </c>
    </row>
    <row r="516" spans="1:13" x14ac:dyDescent="0.25">
      <c r="A516" s="31" t="s">
        <v>0</v>
      </c>
      <c r="B516" s="32" t="s">
        <v>245</v>
      </c>
      <c r="C516" s="33">
        <f t="shared" ref="C516:I517" si="242">C517</f>
        <v>240000</v>
      </c>
      <c r="D516" s="33">
        <f t="shared" si="242"/>
        <v>240000</v>
      </c>
      <c r="E516" s="33">
        <f t="shared" si="242"/>
        <v>240000</v>
      </c>
      <c r="F516" s="33">
        <f t="shared" si="242"/>
        <v>240000</v>
      </c>
      <c r="G516" s="33">
        <f>MAR!I516</f>
        <v>0</v>
      </c>
      <c r="H516" s="33">
        <f t="shared" si="242"/>
        <v>0</v>
      </c>
      <c r="I516" s="33">
        <f t="shared" si="242"/>
        <v>0</v>
      </c>
      <c r="J516" s="59">
        <f t="shared" si="216"/>
        <v>0</v>
      </c>
      <c r="K516" s="54">
        <f t="shared" si="217"/>
        <v>240000</v>
      </c>
      <c r="L516" s="55">
        <f t="shared" si="218"/>
        <v>0</v>
      </c>
    </row>
    <row r="517" spans="1:13" x14ac:dyDescent="0.25">
      <c r="A517" s="31">
        <v>521211</v>
      </c>
      <c r="B517" s="32" t="s">
        <v>1</v>
      </c>
      <c r="C517" s="33">
        <f t="shared" si="242"/>
        <v>240000</v>
      </c>
      <c r="D517" s="33">
        <f t="shared" si="242"/>
        <v>240000</v>
      </c>
      <c r="E517" s="33">
        <f t="shared" si="242"/>
        <v>240000</v>
      </c>
      <c r="F517" s="33">
        <f t="shared" si="242"/>
        <v>240000</v>
      </c>
      <c r="G517" s="33">
        <f>MAR!I517</f>
        <v>0</v>
      </c>
      <c r="H517" s="33">
        <f t="shared" si="242"/>
        <v>0</v>
      </c>
      <c r="I517" s="33">
        <f t="shared" si="242"/>
        <v>0</v>
      </c>
      <c r="J517" s="59">
        <f t="shared" si="216"/>
        <v>0</v>
      </c>
      <c r="K517" s="54">
        <f t="shared" si="217"/>
        <v>240000</v>
      </c>
      <c r="L517" s="55">
        <f t="shared" si="218"/>
        <v>0</v>
      </c>
    </row>
    <row r="518" spans="1:13" x14ac:dyDescent="0.25">
      <c r="A518" s="31"/>
      <c r="B518" s="32" t="s">
        <v>497</v>
      </c>
      <c r="C518" s="33">
        <v>240000</v>
      </c>
      <c r="D518" s="33">
        <v>240000</v>
      </c>
      <c r="E518" s="33">
        <v>240000</v>
      </c>
      <c r="F518" s="33">
        <v>240000</v>
      </c>
      <c r="G518" s="1">
        <f>MAR!I518</f>
        <v>0</v>
      </c>
      <c r="H518" s="33">
        <v>0</v>
      </c>
      <c r="I518" s="33">
        <v>0</v>
      </c>
      <c r="J518" s="59">
        <f t="shared" si="216"/>
        <v>0</v>
      </c>
      <c r="K518" s="54">
        <f t="shared" si="217"/>
        <v>240000</v>
      </c>
      <c r="L518" s="55">
        <f t="shared" si="218"/>
        <v>0</v>
      </c>
    </row>
    <row r="519" spans="1:13" x14ac:dyDescent="0.25">
      <c r="A519" s="31" t="s">
        <v>11</v>
      </c>
      <c r="B519" s="32" t="s">
        <v>32</v>
      </c>
      <c r="C519" s="33">
        <f>C520+C522</f>
        <v>1040000</v>
      </c>
      <c r="D519" s="33">
        <f>D520+D522</f>
        <v>1040000</v>
      </c>
      <c r="E519" s="33">
        <f>E520+E522</f>
        <v>1040000</v>
      </c>
      <c r="F519" s="33">
        <f>F520+F522</f>
        <v>1040000</v>
      </c>
      <c r="G519" s="33">
        <f>MAR!I519</f>
        <v>0</v>
      </c>
      <c r="H519" s="33">
        <f t="shared" ref="H519:I519" si="243">H520+H522</f>
        <v>0</v>
      </c>
      <c r="I519" s="33">
        <f t="shared" si="243"/>
        <v>0</v>
      </c>
      <c r="J519" s="59">
        <f t="shared" si="216"/>
        <v>0</v>
      </c>
      <c r="K519" s="54">
        <f t="shared" si="217"/>
        <v>1040000</v>
      </c>
      <c r="L519" s="55">
        <f t="shared" si="218"/>
        <v>0</v>
      </c>
    </row>
    <row r="520" spans="1:13" x14ac:dyDescent="0.25">
      <c r="A520" s="31">
        <v>521211</v>
      </c>
      <c r="B520" s="32" t="s">
        <v>1</v>
      </c>
      <c r="C520" s="33">
        <f>C521</f>
        <v>160000</v>
      </c>
      <c r="D520" s="33">
        <f>D521</f>
        <v>160000</v>
      </c>
      <c r="E520" s="33">
        <f>E521</f>
        <v>160000</v>
      </c>
      <c r="F520" s="33">
        <f>F521</f>
        <v>160000</v>
      </c>
      <c r="G520" s="33">
        <f>MAR!I520</f>
        <v>0</v>
      </c>
      <c r="H520" s="33">
        <f t="shared" ref="H520:I520" si="244">H521</f>
        <v>0</v>
      </c>
      <c r="I520" s="33">
        <f t="shared" si="244"/>
        <v>0</v>
      </c>
      <c r="J520" s="59">
        <f t="shared" ref="J520:J593" si="245">SUM(G520:I520)</f>
        <v>0</v>
      </c>
      <c r="K520" s="54">
        <f t="shared" ref="K520:K583" si="246">F520-J520</f>
        <v>160000</v>
      </c>
      <c r="L520" s="55">
        <f t="shared" ref="L520:L583" si="247">J520/F520</f>
        <v>0</v>
      </c>
    </row>
    <row r="521" spans="1:13" x14ac:dyDescent="0.25">
      <c r="A521" s="31"/>
      <c r="B521" s="32" t="s">
        <v>281</v>
      </c>
      <c r="C521" s="33">
        <v>160000</v>
      </c>
      <c r="D521" s="33">
        <v>160000</v>
      </c>
      <c r="E521" s="33">
        <v>160000</v>
      </c>
      <c r="F521" s="33">
        <v>160000</v>
      </c>
      <c r="G521" s="1">
        <f>MAR!I521</f>
        <v>0</v>
      </c>
      <c r="H521" s="33">
        <v>0</v>
      </c>
      <c r="I521" s="33">
        <v>0</v>
      </c>
      <c r="J521" s="59">
        <f t="shared" si="245"/>
        <v>0</v>
      </c>
      <c r="K521" s="54">
        <f t="shared" si="246"/>
        <v>160000</v>
      </c>
      <c r="L521" s="55">
        <f t="shared" si="247"/>
        <v>0</v>
      </c>
    </row>
    <row r="522" spans="1:13" x14ac:dyDescent="0.25">
      <c r="A522" s="31">
        <v>524114</v>
      </c>
      <c r="B522" s="32" t="s">
        <v>103</v>
      </c>
      <c r="C522" s="33">
        <f>SUM(C523:C524)</f>
        <v>880000</v>
      </c>
      <c r="D522" s="33">
        <f>SUM(D523:D524)</f>
        <v>880000</v>
      </c>
      <c r="E522" s="33">
        <f>SUM(E523:E524)</f>
        <v>880000</v>
      </c>
      <c r="F522" s="33">
        <f>SUM(F523:F524)</f>
        <v>880000</v>
      </c>
      <c r="G522" s="33">
        <f>MAR!I522</f>
        <v>0</v>
      </c>
      <c r="H522" s="33">
        <f t="shared" ref="H522:I522" si="248">SUM(H523:H524)</f>
        <v>0</v>
      </c>
      <c r="I522" s="33">
        <f t="shared" si="248"/>
        <v>0</v>
      </c>
      <c r="J522" s="59">
        <f t="shared" si="245"/>
        <v>0</v>
      </c>
      <c r="K522" s="54">
        <f t="shared" si="246"/>
        <v>880000</v>
      </c>
      <c r="L522" s="55">
        <f t="shared" si="247"/>
        <v>0</v>
      </c>
    </row>
    <row r="523" spans="1:13" x14ac:dyDescent="0.25">
      <c r="A523" s="31"/>
      <c r="B523" s="32" t="s">
        <v>403</v>
      </c>
      <c r="C523" s="33">
        <v>440000</v>
      </c>
      <c r="D523" s="33">
        <v>440000</v>
      </c>
      <c r="E523" s="33">
        <v>440000</v>
      </c>
      <c r="F523" s="33">
        <v>440000</v>
      </c>
      <c r="G523" s="1">
        <f>MAR!I523</f>
        <v>0</v>
      </c>
      <c r="H523" s="33">
        <v>0</v>
      </c>
      <c r="I523" s="33">
        <v>0</v>
      </c>
      <c r="J523" s="59">
        <f t="shared" si="245"/>
        <v>0</v>
      </c>
      <c r="K523" s="54">
        <f t="shared" si="246"/>
        <v>440000</v>
      </c>
      <c r="L523" s="55">
        <f t="shared" si="247"/>
        <v>0</v>
      </c>
    </row>
    <row r="524" spans="1:13" x14ac:dyDescent="0.25">
      <c r="A524" s="31"/>
      <c r="B524" s="32" t="s">
        <v>404</v>
      </c>
      <c r="C524" s="33">
        <v>440000</v>
      </c>
      <c r="D524" s="33">
        <v>440000</v>
      </c>
      <c r="E524" s="33">
        <v>440000</v>
      </c>
      <c r="F524" s="33">
        <v>440000</v>
      </c>
      <c r="G524" s="1">
        <f>MAR!I524</f>
        <v>0</v>
      </c>
      <c r="H524" s="33">
        <v>0</v>
      </c>
      <c r="I524" s="33">
        <v>0</v>
      </c>
      <c r="J524" s="59">
        <f t="shared" si="245"/>
        <v>0</v>
      </c>
      <c r="K524" s="54">
        <f t="shared" si="246"/>
        <v>440000</v>
      </c>
      <c r="L524" s="55">
        <f t="shared" si="247"/>
        <v>0</v>
      </c>
    </row>
    <row r="525" spans="1:13" x14ac:dyDescent="0.25">
      <c r="A525" s="31" t="s">
        <v>217</v>
      </c>
      <c r="B525" s="32" t="s">
        <v>104</v>
      </c>
      <c r="C525" s="33">
        <f>C526</f>
        <v>4360000</v>
      </c>
      <c r="D525" s="33">
        <f>D526</f>
        <v>4360000</v>
      </c>
      <c r="E525" s="33">
        <f>E526</f>
        <v>4360000</v>
      </c>
      <c r="F525" s="33">
        <f>F526</f>
        <v>4360000</v>
      </c>
      <c r="G525" s="33">
        <f>MAR!I525</f>
        <v>0</v>
      </c>
      <c r="H525" s="33">
        <f t="shared" ref="H525:I525" si="249">H526</f>
        <v>0</v>
      </c>
      <c r="I525" s="33">
        <f t="shared" si="249"/>
        <v>0</v>
      </c>
      <c r="J525" s="59">
        <f t="shared" si="245"/>
        <v>0</v>
      </c>
      <c r="K525" s="54">
        <f t="shared" si="246"/>
        <v>4360000</v>
      </c>
      <c r="L525" s="55">
        <f t="shared" si="247"/>
        <v>0</v>
      </c>
    </row>
    <row r="526" spans="1:13" s="7" customFormat="1" x14ac:dyDescent="0.25">
      <c r="A526" s="31" t="s">
        <v>0</v>
      </c>
      <c r="B526" s="32" t="s">
        <v>244</v>
      </c>
      <c r="C526" s="33">
        <f>C527+C529+C532</f>
        <v>4360000</v>
      </c>
      <c r="D526" s="33">
        <f>D527+D529+D532</f>
        <v>4360000</v>
      </c>
      <c r="E526" s="33">
        <f>E527+E529+E532</f>
        <v>4360000</v>
      </c>
      <c r="F526" s="33">
        <f>F527+F529+F532</f>
        <v>4360000</v>
      </c>
      <c r="G526" s="33">
        <f>MAR!I526</f>
        <v>0</v>
      </c>
      <c r="H526" s="33">
        <f t="shared" ref="H526:I526" si="250">H527+H529+H532</f>
        <v>0</v>
      </c>
      <c r="I526" s="33">
        <f t="shared" si="250"/>
        <v>0</v>
      </c>
      <c r="J526" s="59">
        <f t="shared" si="245"/>
        <v>0</v>
      </c>
      <c r="K526" s="54">
        <f t="shared" si="246"/>
        <v>4360000</v>
      </c>
      <c r="L526" s="55">
        <f t="shared" si="247"/>
        <v>0</v>
      </c>
      <c r="M526" s="16"/>
    </row>
    <row r="527" spans="1:13" x14ac:dyDescent="0.25">
      <c r="A527" s="31">
        <v>521211</v>
      </c>
      <c r="B527" s="32" t="s">
        <v>1</v>
      </c>
      <c r="C527" s="33">
        <f>C528</f>
        <v>900000</v>
      </c>
      <c r="D527" s="33">
        <f>D528</f>
        <v>900000</v>
      </c>
      <c r="E527" s="33">
        <f>E528</f>
        <v>900000</v>
      </c>
      <c r="F527" s="33">
        <f>F528</f>
        <v>900000</v>
      </c>
      <c r="G527" s="33">
        <f>MAR!I527</f>
        <v>0</v>
      </c>
      <c r="H527" s="33">
        <f t="shared" ref="H527:I527" si="251">H528</f>
        <v>0</v>
      </c>
      <c r="I527" s="33">
        <f t="shared" si="251"/>
        <v>0</v>
      </c>
      <c r="J527" s="59">
        <f t="shared" si="245"/>
        <v>0</v>
      </c>
      <c r="K527" s="54">
        <f t="shared" si="246"/>
        <v>900000</v>
      </c>
      <c r="L527" s="55">
        <f t="shared" si="247"/>
        <v>0</v>
      </c>
    </row>
    <row r="528" spans="1:13" x14ac:dyDescent="0.25">
      <c r="A528" s="31"/>
      <c r="B528" s="32" t="s">
        <v>349</v>
      </c>
      <c r="C528" s="33">
        <v>900000</v>
      </c>
      <c r="D528" s="33">
        <v>900000</v>
      </c>
      <c r="E528" s="33">
        <v>900000</v>
      </c>
      <c r="F528" s="33">
        <v>900000</v>
      </c>
      <c r="G528" s="1">
        <f>MAR!I528</f>
        <v>0</v>
      </c>
      <c r="H528" s="33">
        <v>0</v>
      </c>
      <c r="I528" s="33">
        <v>0</v>
      </c>
      <c r="J528" s="59">
        <f t="shared" si="245"/>
        <v>0</v>
      </c>
      <c r="K528" s="54">
        <f t="shared" si="246"/>
        <v>900000</v>
      </c>
      <c r="L528" s="55">
        <f t="shared" si="247"/>
        <v>0</v>
      </c>
    </row>
    <row r="529" spans="1:13" x14ac:dyDescent="0.25">
      <c r="A529" s="31">
        <v>522151</v>
      </c>
      <c r="B529" s="32" t="s">
        <v>34</v>
      </c>
      <c r="C529" s="33">
        <f>SUM(C530:C531)</f>
        <v>1700000</v>
      </c>
      <c r="D529" s="33">
        <f>SUM(D530:D531)</f>
        <v>1700000</v>
      </c>
      <c r="E529" s="33">
        <f>SUM(E530:E531)</f>
        <v>1700000</v>
      </c>
      <c r="F529" s="33">
        <f>SUM(F530:F531)</f>
        <v>1700000</v>
      </c>
      <c r="G529" s="33">
        <f>MAR!I529</f>
        <v>0</v>
      </c>
      <c r="H529" s="33">
        <f t="shared" ref="H529:I529" si="252">SUM(H530:H531)</f>
        <v>0</v>
      </c>
      <c r="I529" s="33">
        <f t="shared" si="252"/>
        <v>0</v>
      </c>
      <c r="J529" s="59">
        <f t="shared" si="245"/>
        <v>0</v>
      </c>
      <c r="K529" s="54">
        <f t="shared" si="246"/>
        <v>1700000</v>
      </c>
      <c r="L529" s="55">
        <f t="shared" si="247"/>
        <v>0</v>
      </c>
    </row>
    <row r="530" spans="1:13" x14ac:dyDescent="0.25">
      <c r="A530" s="31"/>
      <c r="B530" s="32" t="s">
        <v>464</v>
      </c>
      <c r="C530" s="33">
        <v>800000</v>
      </c>
      <c r="D530" s="33">
        <v>800000</v>
      </c>
      <c r="E530" s="33">
        <v>800000</v>
      </c>
      <c r="F530" s="33">
        <v>800000</v>
      </c>
      <c r="G530" s="1">
        <f>MAR!I530</f>
        <v>0</v>
      </c>
      <c r="H530" s="33">
        <v>0</v>
      </c>
      <c r="I530" s="33">
        <v>0</v>
      </c>
      <c r="J530" s="59">
        <f t="shared" si="245"/>
        <v>0</v>
      </c>
      <c r="K530" s="54">
        <f t="shared" si="246"/>
        <v>800000</v>
      </c>
      <c r="L530" s="55">
        <f t="shared" si="247"/>
        <v>0</v>
      </c>
    </row>
    <row r="531" spans="1:13" x14ac:dyDescent="0.25">
      <c r="A531" s="31"/>
      <c r="B531" s="32" t="s">
        <v>396</v>
      </c>
      <c r="C531" s="33">
        <v>900000</v>
      </c>
      <c r="D531" s="33">
        <v>900000</v>
      </c>
      <c r="E531" s="33">
        <v>900000</v>
      </c>
      <c r="F531" s="33">
        <v>900000</v>
      </c>
      <c r="G531" s="1">
        <f>MAR!I531</f>
        <v>0</v>
      </c>
      <c r="H531" s="33">
        <v>0</v>
      </c>
      <c r="I531" s="33">
        <v>0</v>
      </c>
      <c r="J531" s="59">
        <f t="shared" si="245"/>
        <v>0</v>
      </c>
      <c r="K531" s="54">
        <f t="shared" si="246"/>
        <v>900000</v>
      </c>
      <c r="L531" s="55">
        <f t="shared" si="247"/>
        <v>0</v>
      </c>
    </row>
    <row r="532" spans="1:13" x14ac:dyDescent="0.25">
      <c r="A532" s="31">
        <v>524114</v>
      </c>
      <c r="B532" s="32" t="s">
        <v>103</v>
      </c>
      <c r="C532" s="33">
        <f>SUM(C533:C534)</f>
        <v>1760000</v>
      </c>
      <c r="D532" s="33">
        <f>SUM(D533:D534)</f>
        <v>1760000</v>
      </c>
      <c r="E532" s="33">
        <f>SUM(E533:E534)</f>
        <v>1760000</v>
      </c>
      <c r="F532" s="33">
        <f>SUM(F533:F534)</f>
        <v>1760000</v>
      </c>
      <c r="G532" s="33">
        <f>MAR!I532</f>
        <v>0</v>
      </c>
      <c r="H532" s="33">
        <f t="shared" ref="H532:I532" si="253">SUM(H533:H534)</f>
        <v>0</v>
      </c>
      <c r="I532" s="33">
        <f t="shared" si="253"/>
        <v>0</v>
      </c>
      <c r="J532" s="59">
        <f t="shared" si="245"/>
        <v>0</v>
      </c>
      <c r="K532" s="54">
        <f t="shared" si="246"/>
        <v>1760000</v>
      </c>
      <c r="L532" s="55">
        <f t="shared" si="247"/>
        <v>0</v>
      </c>
    </row>
    <row r="533" spans="1:13" x14ac:dyDescent="0.25">
      <c r="A533" s="31"/>
      <c r="B533" s="32" t="s">
        <v>465</v>
      </c>
      <c r="C533" s="33">
        <v>880000</v>
      </c>
      <c r="D533" s="33">
        <v>880000</v>
      </c>
      <c r="E533" s="33">
        <v>880000</v>
      </c>
      <c r="F533" s="33">
        <v>880000</v>
      </c>
      <c r="G533" s="1">
        <f>MAR!I533</f>
        <v>0</v>
      </c>
      <c r="H533" s="33">
        <v>0</v>
      </c>
      <c r="I533" s="33">
        <v>0</v>
      </c>
      <c r="J533" s="59">
        <f t="shared" si="245"/>
        <v>0</v>
      </c>
      <c r="K533" s="54">
        <f t="shared" si="246"/>
        <v>880000</v>
      </c>
      <c r="L533" s="55">
        <f t="shared" si="247"/>
        <v>0</v>
      </c>
    </row>
    <row r="534" spans="1:13" x14ac:dyDescent="0.25">
      <c r="A534" s="31"/>
      <c r="B534" s="32" t="s">
        <v>466</v>
      </c>
      <c r="C534" s="33">
        <v>880000</v>
      </c>
      <c r="D534" s="33">
        <v>880000</v>
      </c>
      <c r="E534" s="33">
        <v>880000</v>
      </c>
      <c r="F534" s="33">
        <v>880000</v>
      </c>
      <c r="G534" s="1">
        <f>MAR!I534</f>
        <v>0</v>
      </c>
      <c r="H534" s="33">
        <v>0</v>
      </c>
      <c r="I534" s="33">
        <v>0</v>
      </c>
      <c r="J534" s="59">
        <f t="shared" si="245"/>
        <v>0</v>
      </c>
      <c r="K534" s="54">
        <f t="shared" si="246"/>
        <v>880000</v>
      </c>
      <c r="L534" s="55">
        <f t="shared" si="247"/>
        <v>0</v>
      </c>
    </row>
    <row r="535" spans="1:13" x14ac:dyDescent="0.25">
      <c r="A535" s="31" t="s">
        <v>227</v>
      </c>
      <c r="B535" s="32" t="s">
        <v>105</v>
      </c>
      <c r="C535" s="33">
        <f t="shared" ref="C535:I537" si="254">C536</f>
        <v>400000</v>
      </c>
      <c r="D535" s="33">
        <f t="shared" si="254"/>
        <v>400000</v>
      </c>
      <c r="E535" s="33">
        <f t="shared" si="254"/>
        <v>400000</v>
      </c>
      <c r="F535" s="33">
        <f t="shared" si="254"/>
        <v>400000</v>
      </c>
      <c r="G535" s="33">
        <f>MAR!I535</f>
        <v>0</v>
      </c>
      <c r="H535" s="33">
        <f t="shared" si="254"/>
        <v>0</v>
      </c>
      <c r="I535" s="33">
        <f t="shared" si="254"/>
        <v>0</v>
      </c>
      <c r="J535" s="59">
        <f t="shared" si="245"/>
        <v>0</v>
      </c>
      <c r="K535" s="54">
        <f t="shared" si="246"/>
        <v>400000</v>
      </c>
      <c r="L535" s="55">
        <f t="shared" si="247"/>
        <v>0</v>
      </c>
    </row>
    <row r="536" spans="1:13" x14ac:dyDescent="0.25">
      <c r="A536" s="31" t="s">
        <v>0</v>
      </c>
      <c r="B536" s="32" t="s">
        <v>244</v>
      </c>
      <c r="C536" s="33">
        <f t="shared" si="254"/>
        <v>400000</v>
      </c>
      <c r="D536" s="33">
        <f t="shared" si="254"/>
        <v>400000</v>
      </c>
      <c r="E536" s="33">
        <f t="shared" si="254"/>
        <v>400000</v>
      </c>
      <c r="F536" s="33">
        <f t="shared" si="254"/>
        <v>400000</v>
      </c>
      <c r="G536" s="33">
        <f>MAR!I536</f>
        <v>0</v>
      </c>
      <c r="H536" s="33">
        <f t="shared" si="254"/>
        <v>0</v>
      </c>
      <c r="I536" s="33">
        <f t="shared" si="254"/>
        <v>0</v>
      </c>
      <c r="J536" s="59">
        <f t="shared" si="245"/>
        <v>0</v>
      </c>
      <c r="K536" s="54">
        <f t="shared" si="246"/>
        <v>400000</v>
      </c>
      <c r="L536" s="55">
        <f t="shared" si="247"/>
        <v>0</v>
      </c>
    </row>
    <row r="537" spans="1:13" x14ac:dyDescent="0.25">
      <c r="A537" s="31">
        <v>521211</v>
      </c>
      <c r="B537" s="32" t="s">
        <v>1</v>
      </c>
      <c r="C537" s="33">
        <f t="shared" si="254"/>
        <v>400000</v>
      </c>
      <c r="D537" s="33">
        <f t="shared" si="254"/>
        <v>400000</v>
      </c>
      <c r="E537" s="33">
        <f t="shared" si="254"/>
        <v>400000</v>
      </c>
      <c r="F537" s="33">
        <f t="shared" si="254"/>
        <v>400000</v>
      </c>
      <c r="G537" s="33">
        <f>MAR!I537</f>
        <v>0</v>
      </c>
      <c r="H537" s="33">
        <f t="shared" si="254"/>
        <v>0</v>
      </c>
      <c r="I537" s="33">
        <f t="shared" si="254"/>
        <v>0</v>
      </c>
      <c r="J537" s="59">
        <f t="shared" si="245"/>
        <v>0</v>
      </c>
      <c r="K537" s="54">
        <f t="shared" si="246"/>
        <v>400000</v>
      </c>
      <c r="L537" s="55">
        <f t="shared" si="247"/>
        <v>0</v>
      </c>
    </row>
    <row r="538" spans="1:13" s="7" customFormat="1" x14ac:dyDescent="0.25">
      <c r="A538" s="31"/>
      <c r="B538" s="32" t="s">
        <v>336</v>
      </c>
      <c r="C538" s="33">
        <v>400000</v>
      </c>
      <c r="D538" s="33">
        <v>400000</v>
      </c>
      <c r="E538" s="33">
        <v>400000</v>
      </c>
      <c r="F538" s="33">
        <v>400000</v>
      </c>
      <c r="G538" s="1">
        <f>MAR!I538</f>
        <v>0</v>
      </c>
      <c r="H538" s="33">
        <v>0</v>
      </c>
      <c r="I538" s="33">
        <v>0</v>
      </c>
      <c r="J538" s="59">
        <f t="shared" si="245"/>
        <v>0</v>
      </c>
      <c r="K538" s="54">
        <f t="shared" si="246"/>
        <v>400000</v>
      </c>
      <c r="L538" s="55">
        <f t="shared" si="247"/>
        <v>0</v>
      </c>
      <c r="M538" s="16"/>
    </row>
    <row r="539" spans="1:13" s="7" customFormat="1" x14ac:dyDescent="0.25">
      <c r="A539" s="31" t="s">
        <v>173</v>
      </c>
      <c r="B539" s="32" t="s">
        <v>248</v>
      </c>
      <c r="C539" s="33">
        <f>C540+C545+C551</f>
        <v>3522000</v>
      </c>
      <c r="D539" s="33">
        <f>D540+D545+D551</f>
        <v>3522000</v>
      </c>
      <c r="E539" s="33">
        <f>E540+E545+E551</f>
        <v>3522000</v>
      </c>
      <c r="F539" s="33">
        <f>F540+F545+F551</f>
        <v>3522000</v>
      </c>
      <c r="G539" s="33">
        <f>MAR!I539</f>
        <v>587000</v>
      </c>
      <c r="H539" s="33">
        <f t="shared" ref="H539:I539" si="255">H540+H545+H551</f>
        <v>587000</v>
      </c>
      <c r="I539" s="33">
        <f t="shared" si="255"/>
        <v>0</v>
      </c>
      <c r="J539" s="59">
        <f t="shared" si="245"/>
        <v>1174000</v>
      </c>
      <c r="K539" s="54">
        <f t="shared" si="246"/>
        <v>2348000</v>
      </c>
      <c r="L539" s="55">
        <f t="shared" si="247"/>
        <v>0.33333333333333331</v>
      </c>
      <c r="M539" s="16"/>
    </row>
    <row r="540" spans="1:13" s="7" customFormat="1" x14ac:dyDescent="0.25">
      <c r="A540" s="31" t="s">
        <v>216</v>
      </c>
      <c r="B540" s="32" t="s">
        <v>106</v>
      </c>
      <c r="C540" s="33">
        <f t="shared" ref="C540:I541" si="256">C541</f>
        <v>552000</v>
      </c>
      <c r="D540" s="33">
        <f t="shared" si="256"/>
        <v>552000</v>
      </c>
      <c r="E540" s="33">
        <f t="shared" si="256"/>
        <v>552000</v>
      </c>
      <c r="F540" s="33">
        <f t="shared" si="256"/>
        <v>552000</v>
      </c>
      <c r="G540" s="33">
        <f>MAR!I540</f>
        <v>92000</v>
      </c>
      <c r="H540" s="33">
        <f t="shared" si="256"/>
        <v>92000</v>
      </c>
      <c r="I540" s="33">
        <f t="shared" si="256"/>
        <v>0</v>
      </c>
      <c r="J540" s="59">
        <f t="shared" si="245"/>
        <v>184000</v>
      </c>
      <c r="K540" s="54">
        <f t="shared" si="246"/>
        <v>368000</v>
      </c>
      <c r="L540" s="55">
        <f t="shared" si="247"/>
        <v>0.33333333333333331</v>
      </c>
      <c r="M540" s="16"/>
    </row>
    <row r="541" spans="1:13" s="7" customFormat="1" x14ac:dyDescent="0.25">
      <c r="A541" s="31" t="s">
        <v>0</v>
      </c>
      <c r="B541" s="32" t="s">
        <v>246</v>
      </c>
      <c r="C541" s="33">
        <f t="shared" si="256"/>
        <v>552000</v>
      </c>
      <c r="D541" s="33">
        <f t="shared" si="256"/>
        <v>552000</v>
      </c>
      <c r="E541" s="33">
        <f t="shared" si="256"/>
        <v>552000</v>
      </c>
      <c r="F541" s="33">
        <f t="shared" si="256"/>
        <v>552000</v>
      </c>
      <c r="G541" s="33">
        <f>MAR!I541</f>
        <v>92000</v>
      </c>
      <c r="H541" s="33">
        <f t="shared" si="256"/>
        <v>92000</v>
      </c>
      <c r="I541" s="33">
        <f t="shared" si="256"/>
        <v>0</v>
      </c>
      <c r="J541" s="59">
        <f t="shared" si="245"/>
        <v>184000</v>
      </c>
      <c r="K541" s="54">
        <f t="shared" si="246"/>
        <v>368000</v>
      </c>
      <c r="L541" s="55">
        <f t="shared" si="247"/>
        <v>0.33333333333333331</v>
      </c>
      <c r="M541" s="16"/>
    </row>
    <row r="542" spans="1:13" x14ac:dyDescent="0.25">
      <c r="A542" s="31">
        <v>521211</v>
      </c>
      <c r="B542" s="32" t="s">
        <v>1</v>
      </c>
      <c r="C542" s="33">
        <f>SUM(C543:C544)</f>
        <v>552000</v>
      </c>
      <c r="D542" s="33">
        <f>SUM(D543:D544)</f>
        <v>552000</v>
      </c>
      <c r="E542" s="33">
        <f>SUM(E543:E544)</f>
        <v>552000</v>
      </c>
      <c r="F542" s="33">
        <f>SUM(F543:F544)</f>
        <v>552000</v>
      </c>
      <c r="G542" s="33">
        <f>MAR!I542</f>
        <v>92000</v>
      </c>
      <c r="H542" s="33">
        <f t="shared" ref="H542:I542" si="257">SUM(H543:H544)</f>
        <v>92000</v>
      </c>
      <c r="I542" s="33">
        <f t="shared" si="257"/>
        <v>0</v>
      </c>
      <c r="J542" s="59">
        <f t="shared" si="245"/>
        <v>184000</v>
      </c>
      <c r="K542" s="54">
        <f t="shared" si="246"/>
        <v>368000</v>
      </c>
      <c r="L542" s="55">
        <f t="shared" si="247"/>
        <v>0.33333333333333331</v>
      </c>
    </row>
    <row r="543" spans="1:13" x14ac:dyDescent="0.25">
      <c r="A543" s="31"/>
      <c r="B543" s="32" t="s">
        <v>438</v>
      </c>
      <c r="C543" s="33">
        <v>270000</v>
      </c>
      <c r="D543" s="33">
        <v>270000</v>
      </c>
      <c r="E543" s="33">
        <v>270000</v>
      </c>
      <c r="F543" s="33">
        <v>270000</v>
      </c>
      <c r="G543" s="1">
        <f>MAR!I543</f>
        <v>45000</v>
      </c>
      <c r="H543" s="33">
        <v>45000</v>
      </c>
      <c r="I543" s="33">
        <v>0</v>
      </c>
      <c r="J543" s="59">
        <f t="shared" si="245"/>
        <v>90000</v>
      </c>
      <c r="K543" s="54">
        <f t="shared" si="246"/>
        <v>180000</v>
      </c>
      <c r="L543" s="55">
        <f t="shared" si="247"/>
        <v>0.33333333333333331</v>
      </c>
    </row>
    <row r="544" spans="1:13" s="7" customFormat="1" x14ac:dyDescent="0.25">
      <c r="A544" s="31"/>
      <c r="B544" s="32" t="s">
        <v>281</v>
      </c>
      <c r="C544" s="33">
        <v>282000</v>
      </c>
      <c r="D544" s="33">
        <v>282000</v>
      </c>
      <c r="E544" s="33">
        <v>282000</v>
      </c>
      <c r="F544" s="33">
        <v>282000</v>
      </c>
      <c r="G544" s="1">
        <f>MAR!I544</f>
        <v>47000</v>
      </c>
      <c r="H544" s="33">
        <v>47000</v>
      </c>
      <c r="I544" s="33">
        <v>0</v>
      </c>
      <c r="J544" s="59">
        <f t="shared" si="245"/>
        <v>94000</v>
      </c>
      <c r="K544" s="54">
        <f t="shared" si="246"/>
        <v>188000</v>
      </c>
      <c r="L544" s="55">
        <f t="shared" si="247"/>
        <v>0.33333333333333331</v>
      </c>
      <c r="M544" s="16"/>
    </row>
    <row r="545" spans="1:13" s="7" customFormat="1" x14ac:dyDescent="0.25">
      <c r="A545" s="31" t="s">
        <v>217</v>
      </c>
      <c r="B545" s="32" t="s">
        <v>107</v>
      </c>
      <c r="C545" s="33">
        <f>C546</f>
        <v>2760000</v>
      </c>
      <c r="D545" s="33">
        <f>D546</f>
        <v>2760000</v>
      </c>
      <c r="E545" s="33">
        <f>E546</f>
        <v>2760000</v>
      </c>
      <c r="F545" s="33">
        <f>F546</f>
        <v>2760000</v>
      </c>
      <c r="G545" s="33">
        <f>MAR!I545</f>
        <v>460000</v>
      </c>
      <c r="H545" s="33">
        <f t="shared" ref="H545:I545" si="258">H546</f>
        <v>460000</v>
      </c>
      <c r="I545" s="33">
        <f t="shared" si="258"/>
        <v>0</v>
      </c>
      <c r="J545" s="59">
        <f t="shared" si="245"/>
        <v>920000</v>
      </c>
      <c r="K545" s="54">
        <f t="shared" si="246"/>
        <v>1840000</v>
      </c>
      <c r="L545" s="55">
        <f t="shared" si="247"/>
        <v>0.33333333333333331</v>
      </c>
      <c r="M545" s="16"/>
    </row>
    <row r="546" spans="1:13" s="7" customFormat="1" x14ac:dyDescent="0.25">
      <c r="A546" s="31" t="s">
        <v>0</v>
      </c>
      <c r="B546" s="32" t="s">
        <v>244</v>
      </c>
      <c r="C546" s="33">
        <f>C547+C549</f>
        <v>2760000</v>
      </c>
      <c r="D546" s="33">
        <f>D547+D549</f>
        <v>2760000</v>
      </c>
      <c r="E546" s="33">
        <f>E547+E549</f>
        <v>2760000</v>
      </c>
      <c r="F546" s="33">
        <f>F547+F549</f>
        <v>2760000</v>
      </c>
      <c r="G546" s="33">
        <f>MAR!I546</f>
        <v>460000</v>
      </c>
      <c r="H546" s="33">
        <f t="shared" ref="H546:I546" si="259">H547+H549</f>
        <v>460000</v>
      </c>
      <c r="I546" s="33">
        <f t="shared" si="259"/>
        <v>0</v>
      </c>
      <c r="J546" s="59">
        <f t="shared" si="245"/>
        <v>920000</v>
      </c>
      <c r="K546" s="54">
        <f t="shared" si="246"/>
        <v>1840000</v>
      </c>
      <c r="L546" s="55">
        <f t="shared" si="247"/>
        <v>0.33333333333333331</v>
      </c>
      <c r="M546" s="16"/>
    </row>
    <row r="547" spans="1:13" s="7" customFormat="1" x14ac:dyDescent="0.25">
      <c r="A547" s="31">
        <v>522151</v>
      </c>
      <c r="B547" s="32" t="s">
        <v>34</v>
      </c>
      <c r="C547" s="33">
        <f>C548</f>
        <v>2100000</v>
      </c>
      <c r="D547" s="33">
        <f>D548</f>
        <v>2100000</v>
      </c>
      <c r="E547" s="33">
        <f>E548</f>
        <v>2100000</v>
      </c>
      <c r="F547" s="33">
        <f>F548</f>
        <v>2100000</v>
      </c>
      <c r="G547" s="33">
        <f>MAR!I547</f>
        <v>350000</v>
      </c>
      <c r="H547" s="33">
        <f t="shared" ref="H547:I547" si="260">H548</f>
        <v>350000</v>
      </c>
      <c r="I547" s="33">
        <f t="shared" si="260"/>
        <v>0</v>
      </c>
      <c r="J547" s="59">
        <f t="shared" si="245"/>
        <v>700000</v>
      </c>
      <c r="K547" s="54">
        <f t="shared" si="246"/>
        <v>1400000</v>
      </c>
      <c r="L547" s="55">
        <f t="shared" si="247"/>
        <v>0.33333333333333331</v>
      </c>
      <c r="M547" s="16"/>
    </row>
    <row r="548" spans="1:13" x14ac:dyDescent="0.25">
      <c r="A548" s="31"/>
      <c r="B548" s="32" t="s">
        <v>346</v>
      </c>
      <c r="C548" s="33">
        <v>2100000</v>
      </c>
      <c r="D548" s="33">
        <v>2100000</v>
      </c>
      <c r="E548" s="33">
        <v>2100000</v>
      </c>
      <c r="F548" s="33">
        <v>2100000</v>
      </c>
      <c r="G548" s="1">
        <f>MAR!I548</f>
        <v>350000</v>
      </c>
      <c r="H548" s="33">
        <v>350000</v>
      </c>
      <c r="I548" s="33">
        <v>0</v>
      </c>
      <c r="J548" s="59">
        <f t="shared" si="245"/>
        <v>700000</v>
      </c>
      <c r="K548" s="54">
        <f t="shared" si="246"/>
        <v>1400000</v>
      </c>
      <c r="L548" s="55">
        <f t="shared" si="247"/>
        <v>0.33333333333333331</v>
      </c>
    </row>
    <row r="549" spans="1:13" x14ac:dyDescent="0.25">
      <c r="A549" s="31">
        <v>524113</v>
      </c>
      <c r="B549" s="32" t="s">
        <v>38</v>
      </c>
      <c r="C549" s="33">
        <f>C550</f>
        <v>660000</v>
      </c>
      <c r="D549" s="33">
        <f>D550</f>
        <v>660000</v>
      </c>
      <c r="E549" s="33">
        <f>E550</f>
        <v>660000</v>
      </c>
      <c r="F549" s="33">
        <f>F550</f>
        <v>660000</v>
      </c>
      <c r="G549" s="33">
        <f>MAR!I549</f>
        <v>110000</v>
      </c>
      <c r="H549" s="33">
        <f t="shared" ref="H549:I549" si="261">H550</f>
        <v>110000</v>
      </c>
      <c r="I549" s="33">
        <f t="shared" si="261"/>
        <v>0</v>
      </c>
      <c r="J549" s="59">
        <f t="shared" si="245"/>
        <v>220000</v>
      </c>
      <c r="K549" s="54">
        <f t="shared" si="246"/>
        <v>440000</v>
      </c>
      <c r="L549" s="55">
        <f t="shared" si="247"/>
        <v>0.33333333333333331</v>
      </c>
    </row>
    <row r="550" spans="1:13" x14ac:dyDescent="0.25">
      <c r="A550" s="31"/>
      <c r="B550" s="32" t="s">
        <v>348</v>
      </c>
      <c r="C550" s="33">
        <v>660000</v>
      </c>
      <c r="D550" s="33">
        <v>660000</v>
      </c>
      <c r="E550" s="33">
        <v>660000</v>
      </c>
      <c r="F550" s="33">
        <v>660000</v>
      </c>
      <c r="G550" s="1">
        <f>MAR!I550</f>
        <v>110000</v>
      </c>
      <c r="H550" s="33">
        <v>110000</v>
      </c>
      <c r="I550" s="33">
        <v>0</v>
      </c>
      <c r="J550" s="59">
        <f t="shared" si="245"/>
        <v>220000</v>
      </c>
      <c r="K550" s="54">
        <f t="shared" si="246"/>
        <v>440000</v>
      </c>
      <c r="L550" s="55">
        <f t="shared" si="247"/>
        <v>0.33333333333333331</v>
      </c>
    </row>
    <row r="551" spans="1:13" x14ac:dyDescent="0.25">
      <c r="A551" s="31" t="s">
        <v>227</v>
      </c>
      <c r="B551" s="32" t="s">
        <v>108</v>
      </c>
      <c r="C551" s="33">
        <f t="shared" ref="C551:I553" si="262">C552</f>
        <v>210000</v>
      </c>
      <c r="D551" s="33">
        <f t="shared" si="262"/>
        <v>210000</v>
      </c>
      <c r="E551" s="33">
        <f t="shared" si="262"/>
        <v>210000</v>
      </c>
      <c r="F551" s="33">
        <f t="shared" si="262"/>
        <v>210000</v>
      </c>
      <c r="G551" s="33">
        <f>MAR!I551</f>
        <v>35000</v>
      </c>
      <c r="H551" s="33">
        <f t="shared" si="262"/>
        <v>35000</v>
      </c>
      <c r="I551" s="33">
        <f t="shared" si="262"/>
        <v>0</v>
      </c>
      <c r="J551" s="59">
        <f t="shared" si="245"/>
        <v>70000</v>
      </c>
      <c r="K551" s="54">
        <f t="shared" si="246"/>
        <v>140000</v>
      </c>
      <c r="L551" s="55">
        <f t="shared" si="247"/>
        <v>0.33333333333333331</v>
      </c>
    </row>
    <row r="552" spans="1:13" x14ac:dyDescent="0.25">
      <c r="A552" s="31" t="s">
        <v>0</v>
      </c>
      <c r="B552" s="32" t="s">
        <v>244</v>
      </c>
      <c r="C552" s="33">
        <f t="shared" si="262"/>
        <v>210000</v>
      </c>
      <c r="D552" s="33">
        <f t="shared" si="262"/>
        <v>210000</v>
      </c>
      <c r="E552" s="33">
        <f t="shared" si="262"/>
        <v>210000</v>
      </c>
      <c r="F552" s="33">
        <f t="shared" si="262"/>
        <v>210000</v>
      </c>
      <c r="G552" s="33">
        <f>MAR!I552</f>
        <v>35000</v>
      </c>
      <c r="H552" s="33">
        <f t="shared" si="262"/>
        <v>35000</v>
      </c>
      <c r="I552" s="33">
        <f t="shared" si="262"/>
        <v>0</v>
      </c>
      <c r="J552" s="59">
        <f t="shared" si="245"/>
        <v>70000</v>
      </c>
      <c r="K552" s="54">
        <f t="shared" si="246"/>
        <v>140000</v>
      </c>
      <c r="L552" s="55">
        <f t="shared" si="247"/>
        <v>0.33333333333333331</v>
      </c>
    </row>
    <row r="553" spans="1:13" x14ac:dyDescent="0.25">
      <c r="A553" s="31">
        <v>521211</v>
      </c>
      <c r="B553" s="32" t="s">
        <v>1</v>
      </c>
      <c r="C553" s="33">
        <f t="shared" si="262"/>
        <v>210000</v>
      </c>
      <c r="D553" s="33">
        <f t="shared" si="262"/>
        <v>210000</v>
      </c>
      <c r="E553" s="33">
        <f t="shared" si="262"/>
        <v>210000</v>
      </c>
      <c r="F553" s="33">
        <f t="shared" si="262"/>
        <v>210000</v>
      </c>
      <c r="G553" s="33">
        <f>MAR!I553</f>
        <v>35000</v>
      </c>
      <c r="H553" s="33">
        <f t="shared" si="262"/>
        <v>35000</v>
      </c>
      <c r="I553" s="33">
        <f t="shared" si="262"/>
        <v>0</v>
      </c>
      <c r="J553" s="59">
        <f t="shared" si="245"/>
        <v>70000</v>
      </c>
      <c r="K553" s="54">
        <f t="shared" si="246"/>
        <v>140000</v>
      </c>
      <c r="L553" s="55">
        <f t="shared" si="247"/>
        <v>0.33333333333333331</v>
      </c>
    </row>
    <row r="554" spans="1:13" x14ac:dyDescent="0.25">
      <c r="A554" s="31"/>
      <c r="B554" s="32" t="s">
        <v>336</v>
      </c>
      <c r="C554" s="33">
        <v>210000</v>
      </c>
      <c r="D554" s="33">
        <v>210000</v>
      </c>
      <c r="E554" s="33">
        <v>210000</v>
      </c>
      <c r="F554" s="33">
        <v>210000</v>
      </c>
      <c r="G554" s="1">
        <f>MAR!I554</f>
        <v>35000</v>
      </c>
      <c r="H554" s="33">
        <v>35000</v>
      </c>
      <c r="I554" s="33">
        <v>0</v>
      </c>
      <c r="J554" s="59">
        <f t="shared" si="245"/>
        <v>70000</v>
      </c>
      <c r="K554" s="54">
        <f t="shared" si="246"/>
        <v>140000</v>
      </c>
      <c r="L554" s="55">
        <f t="shared" si="247"/>
        <v>0.33333333333333331</v>
      </c>
    </row>
    <row r="555" spans="1:13" s="7" customFormat="1" x14ac:dyDescent="0.25">
      <c r="A555" s="18" t="s">
        <v>726</v>
      </c>
      <c r="B555" s="36" t="s">
        <v>729</v>
      </c>
      <c r="C555" s="10">
        <v>0</v>
      </c>
      <c r="D555" s="10"/>
      <c r="E555" s="10"/>
      <c r="F555" s="10">
        <f>F556</f>
        <v>50000000</v>
      </c>
      <c r="G555" s="10">
        <f t="shared" ref="G555:I558" si="263">G556</f>
        <v>0</v>
      </c>
      <c r="H555" s="10">
        <f t="shared" si="263"/>
        <v>0</v>
      </c>
      <c r="I555" s="10">
        <f t="shared" si="263"/>
        <v>0</v>
      </c>
      <c r="J555" s="59">
        <f t="shared" ref="J555:J564" si="264">SUM(G555:I555)</f>
        <v>0</v>
      </c>
      <c r="K555" s="54">
        <f t="shared" si="246"/>
        <v>50000000</v>
      </c>
      <c r="L555" s="55">
        <f t="shared" si="247"/>
        <v>0</v>
      </c>
      <c r="M555" s="16"/>
    </row>
    <row r="556" spans="1:13" x14ac:dyDescent="0.25">
      <c r="A556" s="31" t="s">
        <v>727</v>
      </c>
      <c r="B556" s="32" t="s">
        <v>730</v>
      </c>
      <c r="C556" s="33">
        <v>0</v>
      </c>
      <c r="D556" s="33"/>
      <c r="E556" s="33"/>
      <c r="F556" s="33">
        <f>F557</f>
        <v>50000000</v>
      </c>
      <c r="G556" s="33">
        <f t="shared" si="263"/>
        <v>0</v>
      </c>
      <c r="H556" s="33">
        <f t="shared" si="263"/>
        <v>0</v>
      </c>
      <c r="I556" s="33">
        <f t="shared" si="263"/>
        <v>0</v>
      </c>
      <c r="J556" s="59">
        <f t="shared" si="264"/>
        <v>0</v>
      </c>
      <c r="K556" s="54">
        <f t="shared" si="246"/>
        <v>50000000</v>
      </c>
      <c r="L556" s="55">
        <f t="shared" si="247"/>
        <v>0</v>
      </c>
    </row>
    <row r="557" spans="1:13" x14ac:dyDescent="0.25">
      <c r="A557" s="30" t="s">
        <v>674</v>
      </c>
      <c r="B557" s="32" t="s">
        <v>731</v>
      </c>
      <c r="C557" s="33">
        <v>0</v>
      </c>
      <c r="D557" s="33"/>
      <c r="E557" s="33"/>
      <c r="F557" s="33">
        <f>F558</f>
        <v>50000000</v>
      </c>
      <c r="G557" s="33">
        <f t="shared" si="263"/>
        <v>0</v>
      </c>
      <c r="H557" s="33">
        <f t="shared" si="263"/>
        <v>0</v>
      </c>
      <c r="I557" s="33">
        <f t="shared" si="263"/>
        <v>0</v>
      </c>
      <c r="J557" s="59">
        <f t="shared" si="264"/>
        <v>0</v>
      </c>
      <c r="K557" s="54">
        <f t="shared" si="246"/>
        <v>50000000</v>
      </c>
      <c r="L557" s="55">
        <f t="shared" si="247"/>
        <v>0</v>
      </c>
    </row>
    <row r="558" spans="1:13" x14ac:dyDescent="0.25">
      <c r="A558" s="30" t="s">
        <v>0</v>
      </c>
      <c r="B558" s="32" t="s">
        <v>733</v>
      </c>
      <c r="C558" s="33">
        <v>0</v>
      </c>
      <c r="D558" s="33"/>
      <c r="E558" s="33"/>
      <c r="F558" s="33">
        <f>F559</f>
        <v>50000000</v>
      </c>
      <c r="G558" s="33">
        <f t="shared" si="263"/>
        <v>0</v>
      </c>
      <c r="H558" s="33">
        <f t="shared" si="263"/>
        <v>0</v>
      </c>
      <c r="I558" s="33">
        <f t="shared" si="263"/>
        <v>0</v>
      </c>
      <c r="J558" s="59">
        <f t="shared" si="264"/>
        <v>0</v>
      </c>
      <c r="K558" s="54">
        <f t="shared" si="246"/>
        <v>50000000</v>
      </c>
      <c r="L558" s="55">
        <f t="shared" si="247"/>
        <v>0</v>
      </c>
    </row>
    <row r="559" spans="1:13" x14ac:dyDescent="0.25">
      <c r="A559" s="30" t="s">
        <v>728</v>
      </c>
      <c r="B559" s="32" t="s">
        <v>734</v>
      </c>
      <c r="C559" s="33">
        <v>0</v>
      </c>
      <c r="D559" s="33"/>
      <c r="E559" s="33"/>
      <c r="F559" s="33">
        <f>SUM(F560:F564)</f>
        <v>50000000</v>
      </c>
      <c r="G559" s="33">
        <f t="shared" ref="G559:I559" si="265">SUM(G560:G564)</f>
        <v>0</v>
      </c>
      <c r="H559" s="33">
        <f t="shared" si="265"/>
        <v>0</v>
      </c>
      <c r="I559" s="33">
        <f t="shared" si="265"/>
        <v>0</v>
      </c>
      <c r="J559" s="59">
        <f t="shared" si="264"/>
        <v>0</v>
      </c>
      <c r="K559" s="54">
        <f t="shared" si="246"/>
        <v>50000000</v>
      </c>
      <c r="L559" s="55">
        <f t="shared" si="247"/>
        <v>0</v>
      </c>
    </row>
    <row r="560" spans="1:13" x14ac:dyDescent="0.25">
      <c r="A560" s="31"/>
      <c r="B560" s="9" t="s">
        <v>735</v>
      </c>
      <c r="C560" s="33">
        <v>0</v>
      </c>
      <c r="D560" s="33"/>
      <c r="E560" s="33"/>
      <c r="F560" s="33">
        <v>17500000</v>
      </c>
      <c r="H560" s="33"/>
      <c r="I560" s="33"/>
      <c r="J560" s="59">
        <f t="shared" si="264"/>
        <v>0</v>
      </c>
      <c r="K560" s="54">
        <f t="shared" si="246"/>
        <v>17500000</v>
      </c>
      <c r="L560" s="55">
        <f t="shared" si="247"/>
        <v>0</v>
      </c>
    </row>
    <row r="561" spans="1:13" x14ac:dyDescent="0.25">
      <c r="A561" s="31"/>
      <c r="B561" s="9" t="s">
        <v>736</v>
      </c>
      <c r="C561" s="33">
        <v>0</v>
      </c>
      <c r="D561" s="33"/>
      <c r="E561" s="33"/>
      <c r="F561" s="33">
        <v>6000000</v>
      </c>
      <c r="H561" s="33"/>
      <c r="I561" s="33"/>
      <c r="J561" s="59">
        <f t="shared" si="264"/>
        <v>0</v>
      </c>
      <c r="K561" s="54">
        <f t="shared" si="246"/>
        <v>6000000</v>
      </c>
      <c r="L561" s="55">
        <f t="shared" si="247"/>
        <v>0</v>
      </c>
    </row>
    <row r="562" spans="1:13" x14ac:dyDescent="0.25">
      <c r="A562" s="31"/>
      <c r="B562" s="9" t="s">
        <v>737</v>
      </c>
      <c r="C562" s="33">
        <v>0</v>
      </c>
      <c r="D562" s="33"/>
      <c r="E562" s="33"/>
      <c r="F562" s="33">
        <v>9500000</v>
      </c>
      <c r="H562" s="33"/>
      <c r="I562" s="33"/>
      <c r="J562" s="59">
        <f t="shared" si="264"/>
        <v>0</v>
      </c>
      <c r="K562" s="54">
        <f t="shared" si="246"/>
        <v>9500000</v>
      </c>
      <c r="L562" s="55">
        <f t="shared" si="247"/>
        <v>0</v>
      </c>
    </row>
    <row r="563" spans="1:13" x14ac:dyDescent="0.25">
      <c r="A563" s="31"/>
      <c r="B563" s="9" t="s">
        <v>738</v>
      </c>
      <c r="C563" s="33">
        <v>0</v>
      </c>
      <c r="D563" s="33"/>
      <c r="E563" s="33"/>
      <c r="F563" s="33">
        <v>8000000</v>
      </c>
      <c r="H563" s="33"/>
      <c r="I563" s="33"/>
      <c r="J563" s="59">
        <f t="shared" si="264"/>
        <v>0</v>
      </c>
      <c r="K563" s="54">
        <f t="shared" si="246"/>
        <v>8000000</v>
      </c>
      <c r="L563" s="55">
        <f t="shared" si="247"/>
        <v>0</v>
      </c>
    </row>
    <row r="564" spans="1:13" x14ac:dyDescent="0.25">
      <c r="A564" s="31"/>
      <c r="B564" s="9" t="s">
        <v>739</v>
      </c>
      <c r="C564" s="33">
        <v>0</v>
      </c>
      <c r="D564" s="33"/>
      <c r="E564" s="33"/>
      <c r="F564" s="33">
        <v>9000000</v>
      </c>
      <c r="H564" s="33"/>
      <c r="I564" s="33"/>
      <c r="J564" s="59">
        <f t="shared" si="264"/>
        <v>0</v>
      </c>
      <c r="K564" s="54">
        <f t="shared" si="246"/>
        <v>9000000</v>
      </c>
      <c r="L564" s="55">
        <f t="shared" si="247"/>
        <v>0</v>
      </c>
    </row>
    <row r="565" spans="1:13" s="7" customFormat="1" x14ac:dyDescent="0.25">
      <c r="A565" s="18" t="s">
        <v>249</v>
      </c>
      <c r="B565" s="36" t="s">
        <v>225</v>
      </c>
      <c r="C565" s="10">
        <f>C566+C582</f>
        <v>97854000</v>
      </c>
      <c r="D565" s="10">
        <f>D566+D582</f>
        <v>97854000</v>
      </c>
      <c r="E565" s="10">
        <f>E566+E582</f>
        <v>97854000</v>
      </c>
      <c r="F565" s="10">
        <f>F566+F582</f>
        <v>97854000</v>
      </c>
      <c r="G565" s="10">
        <f>MAR!I555</f>
        <v>20112000</v>
      </c>
      <c r="H565" s="10">
        <f t="shared" ref="H565:I565" si="266">H566+H582</f>
        <v>9662000</v>
      </c>
      <c r="I565" s="10">
        <f t="shared" si="266"/>
        <v>0</v>
      </c>
      <c r="J565" s="10">
        <f t="shared" si="245"/>
        <v>29774000</v>
      </c>
      <c r="K565" s="10">
        <f t="shared" si="246"/>
        <v>68080000</v>
      </c>
      <c r="L565" s="11">
        <f t="shared" si="247"/>
        <v>0.30426962617777503</v>
      </c>
      <c r="M565" s="16"/>
    </row>
    <row r="566" spans="1:13" x14ac:dyDescent="0.25">
      <c r="A566" s="31" t="s">
        <v>167</v>
      </c>
      <c r="B566" s="32" t="s">
        <v>250</v>
      </c>
      <c r="C566" s="33">
        <f>C567</f>
        <v>52299000</v>
      </c>
      <c r="D566" s="33">
        <f>D567</f>
        <v>52299000</v>
      </c>
      <c r="E566" s="33">
        <f>E567</f>
        <v>52299000</v>
      </c>
      <c r="F566" s="33">
        <f>F567</f>
        <v>52299000</v>
      </c>
      <c r="G566" s="33">
        <f>MAR!I556</f>
        <v>11280000</v>
      </c>
      <c r="H566" s="33">
        <f t="shared" ref="H566:I566" si="267">H567</f>
        <v>4230000</v>
      </c>
      <c r="I566" s="33">
        <f t="shared" si="267"/>
        <v>0</v>
      </c>
      <c r="J566" s="59">
        <f t="shared" si="245"/>
        <v>15510000</v>
      </c>
      <c r="K566" s="54">
        <f t="shared" si="246"/>
        <v>36789000</v>
      </c>
      <c r="L566" s="55">
        <f t="shared" si="247"/>
        <v>0.29656398783915561</v>
      </c>
    </row>
    <row r="567" spans="1:13" x14ac:dyDescent="0.25">
      <c r="A567" s="31" t="s">
        <v>216</v>
      </c>
      <c r="B567" s="32" t="s">
        <v>250</v>
      </c>
      <c r="C567" s="33">
        <f>C568+C572+C579</f>
        <v>52299000</v>
      </c>
      <c r="D567" s="33">
        <f>D568+D572+D579</f>
        <v>52299000</v>
      </c>
      <c r="E567" s="33">
        <f>E568+E572+E579</f>
        <v>52299000</v>
      </c>
      <c r="F567" s="33">
        <f>F568+F572+F579</f>
        <v>52299000</v>
      </c>
      <c r="G567" s="33">
        <f>MAR!I557</f>
        <v>11280000</v>
      </c>
      <c r="H567" s="33">
        <f t="shared" ref="H567:I567" si="268">H568+H572+H579</f>
        <v>4230000</v>
      </c>
      <c r="I567" s="33">
        <f t="shared" si="268"/>
        <v>0</v>
      </c>
      <c r="J567" s="59">
        <f t="shared" si="245"/>
        <v>15510000</v>
      </c>
      <c r="K567" s="54">
        <f t="shared" si="246"/>
        <v>36789000</v>
      </c>
      <c r="L567" s="55">
        <f t="shared" si="247"/>
        <v>0.29656398783915561</v>
      </c>
    </row>
    <row r="568" spans="1:13" x14ac:dyDescent="0.25">
      <c r="A568" s="31" t="s">
        <v>0</v>
      </c>
      <c r="B568" s="32" t="s">
        <v>251</v>
      </c>
      <c r="C568" s="33">
        <f>C569</f>
        <v>9620000</v>
      </c>
      <c r="D568" s="33">
        <f>D569</f>
        <v>9620000</v>
      </c>
      <c r="E568" s="33">
        <f>E569</f>
        <v>9620000</v>
      </c>
      <c r="F568" s="33">
        <f>F569</f>
        <v>9620000</v>
      </c>
      <c r="G568" s="33">
        <f>MAR!I558</f>
        <v>2080000</v>
      </c>
      <c r="H568" s="33">
        <f t="shared" ref="H568:I568" si="269">H569</f>
        <v>780000</v>
      </c>
      <c r="I568" s="33">
        <f t="shared" si="269"/>
        <v>0</v>
      </c>
      <c r="J568" s="59">
        <f t="shared" si="245"/>
        <v>2860000</v>
      </c>
      <c r="K568" s="54">
        <f t="shared" si="246"/>
        <v>6760000</v>
      </c>
      <c r="L568" s="55">
        <f t="shared" si="247"/>
        <v>0.29729729729729731</v>
      </c>
    </row>
    <row r="569" spans="1:13" x14ac:dyDescent="0.25">
      <c r="A569" s="31">
        <v>521211</v>
      </c>
      <c r="B569" s="32" t="s">
        <v>1</v>
      </c>
      <c r="C569" s="33">
        <f>SUM(C570:C571)</f>
        <v>9620000</v>
      </c>
      <c r="D569" s="33">
        <f>SUM(D570:D571)</f>
        <v>9620000</v>
      </c>
      <c r="E569" s="33">
        <f>SUM(E570:E571)</f>
        <v>9620000</v>
      </c>
      <c r="F569" s="33">
        <f>SUM(F570:F571)</f>
        <v>9620000</v>
      </c>
      <c r="G569" s="33">
        <f>MAR!I559</f>
        <v>2080000</v>
      </c>
      <c r="H569" s="33">
        <f t="shared" ref="H569:I569" si="270">SUM(H570:H571)</f>
        <v>780000</v>
      </c>
      <c r="I569" s="33">
        <f t="shared" si="270"/>
        <v>0</v>
      </c>
      <c r="J569" s="59">
        <f t="shared" si="245"/>
        <v>2860000</v>
      </c>
      <c r="K569" s="54">
        <f t="shared" si="246"/>
        <v>6760000</v>
      </c>
      <c r="L569" s="55">
        <f t="shared" si="247"/>
        <v>0.29729729729729731</v>
      </c>
    </row>
    <row r="570" spans="1:13" x14ac:dyDescent="0.25">
      <c r="A570" s="31"/>
      <c r="B570" s="32" t="s">
        <v>281</v>
      </c>
      <c r="C570" s="33">
        <v>3515000</v>
      </c>
      <c r="D570" s="33">
        <v>3515000</v>
      </c>
      <c r="E570" s="33">
        <v>3515000</v>
      </c>
      <c r="F570" s="33">
        <v>3515000</v>
      </c>
      <c r="G570" s="1">
        <f>MAR!I560</f>
        <v>760000</v>
      </c>
      <c r="H570" s="33">
        <v>285000</v>
      </c>
      <c r="I570" s="33">
        <v>0</v>
      </c>
      <c r="J570" s="59">
        <f t="shared" si="245"/>
        <v>1045000</v>
      </c>
      <c r="K570" s="54">
        <f t="shared" si="246"/>
        <v>2470000</v>
      </c>
      <c r="L570" s="55">
        <f t="shared" si="247"/>
        <v>0.29729729729729731</v>
      </c>
    </row>
    <row r="571" spans="1:13" x14ac:dyDescent="0.25">
      <c r="A571" s="31"/>
      <c r="B571" s="32" t="s">
        <v>405</v>
      </c>
      <c r="C571" s="33">
        <v>6105000</v>
      </c>
      <c r="D571" s="33">
        <v>6105000</v>
      </c>
      <c r="E571" s="33">
        <v>6105000</v>
      </c>
      <c r="F571" s="33">
        <v>6105000</v>
      </c>
      <c r="G571" s="1">
        <f>MAR!I561</f>
        <v>1320000</v>
      </c>
      <c r="H571" s="33">
        <v>495000</v>
      </c>
      <c r="I571" s="33">
        <v>0</v>
      </c>
      <c r="J571" s="59">
        <f t="shared" si="245"/>
        <v>1815000</v>
      </c>
      <c r="K571" s="54">
        <f t="shared" si="246"/>
        <v>4290000</v>
      </c>
      <c r="L571" s="55">
        <f t="shared" si="247"/>
        <v>0.29729729729729731</v>
      </c>
    </row>
    <row r="572" spans="1:13" x14ac:dyDescent="0.25">
      <c r="A572" s="31" t="s">
        <v>11</v>
      </c>
      <c r="B572" s="32" t="s">
        <v>252</v>
      </c>
      <c r="C572" s="33">
        <f>C573+C575+C577</f>
        <v>39960000</v>
      </c>
      <c r="D572" s="33">
        <f>D573+D575+D577</f>
        <v>39960000</v>
      </c>
      <c r="E572" s="33">
        <f>E573+E575+E577</f>
        <v>39960000</v>
      </c>
      <c r="F572" s="33">
        <f>F573+F575+F577</f>
        <v>39960000</v>
      </c>
      <c r="G572" s="33">
        <f>MAR!I562</f>
        <v>8640000</v>
      </c>
      <c r="H572" s="33">
        <f t="shared" ref="H572:I572" si="271">H573+H575+H577</f>
        <v>3240000</v>
      </c>
      <c r="I572" s="33">
        <f t="shared" si="271"/>
        <v>0</v>
      </c>
      <c r="J572" s="59">
        <f t="shared" si="245"/>
        <v>11880000</v>
      </c>
      <c r="K572" s="54">
        <f t="shared" si="246"/>
        <v>28080000</v>
      </c>
      <c r="L572" s="55">
        <f t="shared" si="247"/>
        <v>0.29729729729729731</v>
      </c>
    </row>
    <row r="573" spans="1:13" x14ac:dyDescent="0.25">
      <c r="A573" s="31">
        <v>521211</v>
      </c>
      <c r="B573" s="32" t="s">
        <v>1</v>
      </c>
      <c r="C573" s="33">
        <f>C574</f>
        <v>12210000</v>
      </c>
      <c r="D573" s="33">
        <f>D574</f>
        <v>12210000</v>
      </c>
      <c r="E573" s="33">
        <f>E574</f>
        <v>12210000</v>
      </c>
      <c r="F573" s="33">
        <f>F574</f>
        <v>12210000</v>
      </c>
      <c r="G573" s="33">
        <f>MAR!I563</f>
        <v>2640000</v>
      </c>
      <c r="H573" s="33">
        <f t="shared" ref="H573:I573" si="272">H574</f>
        <v>990000</v>
      </c>
      <c r="I573" s="33">
        <f t="shared" si="272"/>
        <v>0</v>
      </c>
      <c r="J573" s="59">
        <f t="shared" si="245"/>
        <v>3630000</v>
      </c>
      <c r="K573" s="54">
        <f t="shared" si="246"/>
        <v>8580000</v>
      </c>
      <c r="L573" s="55">
        <f t="shared" si="247"/>
        <v>0.29729729729729731</v>
      </c>
    </row>
    <row r="574" spans="1:13" x14ac:dyDescent="0.25">
      <c r="A574" s="31"/>
      <c r="B574" s="32" t="s">
        <v>350</v>
      </c>
      <c r="C574" s="33">
        <v>12210000</v>
      </c>
      <c r="D574" s="33">
        <v>12210000</v>
      </c>
      <c r="E574" s="33">
        <v>12210000</v>
      </c>
      <c r="F574" s="33">
        <v>12210000</v>
      </c>
      <c r="G574" s="1">
        <f>MAR!I564</f>
        <v>2640000</v>
      </c>
      <c r="H574" s="33">
        <v>990000</v>
      </c>
      <c r="I574" s="33">
        <v>0</v>
      </c>
      <c r="J574" s="59">
        <f t="shared" si="245"/>
        <v>3630000</v>
      </c>
      <c r="K574" s="54">
        <f t="shared" si="246"/>
        <v>8580000</v>
      </c>
      <c r="L574" s="55">
        <f t="shared" si="247"/>
        <v>0.29729729729729731</v>
      </c>
    </row>
    <row r="575" spans="1:13" x14ac:dyDescent="0.25">
      <c r="A575" s="31">
        <v>522151</v>
      </c>
      <c r="B575" s="32" t="s">
        <v>34</v>
      </c>
      <c r="C575" s="33">
        <f>C576</f>
        <v>7400000</v>
      </c>
      <c r="D575" s="33">
        <f>D576</f>
        <v>7400000</v>
      </c>
      <c r="E575" s="33">
        <f>E576</f>
        <v>7400000</v>
      </c>
      <c r="F575" s="33">
        <f>F576</f>
        <v>7400000</v>
      </c>
      <c r="G575" s="33">
        <f>MAR!I565</f>
        <v>1600000</v>
      </c>
      <c r="H575" s="33">
        <f t="shared" ref="H575:I575" si="273">H576</f>
        <v>600000</v>
      </c>
      <c r="I575" s="33">
        <f t="shared" si="273"/>
        <v>0</v>
      </c>
      <c r="J575" s="59">
        <f t="shared" si="245"/>
        <v>2200000</v>
      </c>
      <c r="K575" s="54">
        <f t="shared" si="246"/>
        <v>5200000</v>
      </c>
      <c r="L575" s="55">
        <f t="shared" si="247"/>
        <v>0.29729729729729731</v>
      </c>
    </row>
    <row r="576" spans="1:13" x14ac:dyDescent="0.25">
      <c r="A576" s="31"/>
      <c r="B576" s="32" t="s">
        <v>351</v>
      </c>
      <c r="C576" s="33">
        <v>7400000</v>
      </c>
      <c r="D576" s="33">
        <v>7400000</v>
      </c>
      <c r="E576" s="33">
        <v>7400000</v>
      </c>
      <c r="F576" s="33">
        <v>7400000</v>
      </c>
      <c r="G576" s="1">
        <f>MAR!I566</f>
        <v>1600000</v>
      </c>
      <c r="H576" s="33">
        <v>600000</v>
      </c>
      <c r="I576" s="33">
        <v>0</v>
      </c>
      <c r="J576" s="59">
        <f t="shared" si="245"/>
        <v>2200000</v>
      </c>
      <c r="K576" s="54">
        <f t="shared" si="246"/>
        <v>5200000</v>
      </c>
      <c r="L576" s="55">
        <f t="shared" si="247"/>
        <v>0.29729729729729731</v>
      </c>
    </row>
    <row r="577" spans="1:12" x14ac:dyDescent="0.25">
      <c r="A577" s="31">
        <v>524113</v>
      </c>
      <c r="B577" s="32" t="s">
        <v>38</v>
      </c>
      <c r="C577" s="33">
        <f>C578</f>
        <v>20350000</v>
      </c>
      <c r="D577" s="33">
        <f>D578</f>
        <v>20350000</v>
      </c>
      <c r="E577" s="33">
        <f>E578</f>
        <v>20350000</v>
      </c>
      <c r="F577" s="33">
        <f>F578</f>
        <v>20350000</v>
      </c>
      <c r="G577" s="33">
        <f>MAR!I567</f>
        <v>4400000</v>
      </c>
      <c r="H577" s="33">
        <f t="shared" ref="H577:I577" si="274">H578</f>
        <v>1650000</v>
      </c>
      <c r="I577" s="33">
        <f t="shared" si="274"/>
        <v>0</v>
      </c>
      <c r="J577" s="59">
        <f t="shared" si="245"/>
        <v>6050000</v>
      </c>
      <c r="K577" s="54">
        <f t="shared" si="246"/>
        <v>14300000</v>
      </c>
      <c r="L577" s="55">
        <f t="shared" si="247"/>
        <v>0.29729729729729731</v>
      </c>
    </row>
    <row r="578" spans="1:12" x14ac:dyDescent="0.25">
      <c r="A578" s="31"/>
      <c r="B578" s="32" t="s">
        <v>352</v>
      </c>
      <c r="C578" s="33">
        <v>20350000</v>
      </c>
      <c r="D578" s="33">
        <v>20350000</v>
      </c>
      <c r="E578" s="33">
        <v>20350000</v>
      </c>
      <c r="F578" s="33">
        <v>20350000</v>
      </c>
      <c r="G578" s="1">
        <f>MAR!I568</f>
        <v>4400000</v>
      </c>
      <c r="H578" s="33">
        <v>1650000</v>
      </c>
      <c r="I578" s="33">
        <v>0</v>
      </c>
      <c r="J578" s="59">
        <f t="shared" si="245"/>
        <v>6050000</v>
      </c>
      <c r="K578" s="54">
        <f t="shared" si="246"/>
        <v>14300000</v>
      </c>
      <c r="L578" s="55">
        <f t="shared" si="247"/>
        <v>0.29729729729729731</v>
      </c>
    </row>
    <row r="579" spans="1:12" x14ac:dyDescent="0.25">
      <c r="A579" s="31" t="s">
        <v>10</v>
      </c>
      <c r="B579" s="32" t="s">
        <v>253</v>
      </c>
      <c r="C579" s="33">
        <f t="shared" ref="C579:I580" si="275">C580</f>
        <v>2719000</v>
      </c>
      <c r="D579" s="33">
        <f t="shared" si="275"/>
        <v>2719000</v>
      </c>
      <c r="E579" s="33">
        <f t="shared" si="275"/>
        <v>2719000</v>
      </c>
      <c r="F579" s="33">
        <f t="shared" si="275"/>
        <v>2719000</v>
      </c>
      <c r="G579" s="33">
        <f>MAR!I569</f>
        <v>560000</v>
      </c>
      <c r="H579" s="33">
        <f t="shared" si="275"/>
        <v>210000</v>
      </c>
      <c r="I579" s="33">
        <f t="shared" si="275"/>
        <v>0</v>
      </c>
      <c r="J579" s="59">
        <f t="shared" si="245"/>
        <v>770000</v>
      </c>
      <c r="K579" s="54">
        <f t="shared" si="246"/>
        <v>1949000</v>
      </c>
      <c r="L579" s="55">
        <f t="shared" si="247"/>
        <v>0.28319235012872379</v>
      </c>
    </row>
    <row r="580" spans="1:12" x14ac:dyDescent="0.25">
      <c r="A580" s="31">
        <v>521211</v>
      </c>
      <c r="B580" s="32" t="s">
        <v>1</v>
      </c>
      <c r="C580" s="33">
        <f t="shared" si="275"/>
        <v>2719000</v>
      </c>
      <c r="D580" s="33">
        <f t="shared" si="275"/>
        <v>2719000</v>
      </c>
      <c r="E580" s="33">
        <f t="shared" si="275"/>
        <v>2719000</v>
      </c>
      <c r="F580" s="33">
        <f t="shared" si="275"/>
        <v>2719000</v>
      </c>
      <c r="G580" s="33">
        <f>MAR!I570</f>
        <v>560000</v>
      </c>
      <c r="H580" s="33">
        <f t="shared" si="275"/>
        <v>210000</v>
      </c>
      <c r="I580" s="33">
        <f t="shared" si="275"/>
        <v>0</v>
      </c>
      <c r="J580" s="59">
        <f t="shared" si="245"/>
        <v>770000</v>
      </c>
      <c r="K580" s="54">
        <f t="shared" si="246"/>
        <v>1949000</v>
      </c>
      <c r="L580" s="55">
        <f t="shared" si="247"/>
        <v>0.28319235012872379</v>
      </c>
    </row>
    <row r="581" spans="1:12" x14ac:dyDescent="0.25">
      <c r="A581" s="31"/>
      <c r="B581" s="32" t="s">
        <v>336</v>
      </c>
      <c r="C581" s="33">
        <v>2719000</v>
      </c>
      <c r="D581" s="33">
        <v>2719000</v>
      </c>
      <c r="E581" s="33">
        <v>2719000</v>
      </c>
      <c r="F581" s="33">
        <v>2719000</v>
      </c>
      <c r="G581" s="1">
        <f>MAR!I571</f>
        <v>560000</v>
      </c>
      <c r="H581" s="33">
        <v>210000</v>
      </c>
      <c r="I581" s="33">
        <v>0</v>
      </c>
      <c r="J581" s="59">
        <f t="shared" si="245"/>
        <v>770000</v>
      </c>
      <c r="K581" s="54">
        <f t="shared" si="246"/>
        <v>1949000</v>
      </c>
      <c r="L581" s="55">
        <f t="shared" si="247"/>
        <v>0.28319235012872379</v>
      </c>
    </row>
    <row r="582" spans="1:12" x14ac:dyDescent="0.25">
      <c r="A582" s="31" t="s">
        <v>254</v>
      </c>
      <c r="B582" s="32" t="s">
        <v>255</v>
      </c>
      <c r="C582" s="33">
        <f>C583</f>
        <v>45555000</v>
      </c>
      <c r="D582" s="33">
        <f>D583</f>
        <v>45555000</v>
      </c>
      <c r="E582" s="33">
        <f>E583</f>
        <v>45555000</v>
      </c>
      <c r="F582" s="33">
        <f>F583</f>
        <v>45555000</v>
      </c>
      <c r="G582" s="33">
        <f>MAR!I572</f>
        <v>8832000</v>
      </c>
      <c r="H582" s="33">
        <f t="shared" ref="H582:I582" si="276">H583</f>
        <v>5432000</v>
      </c>
      <c r="I582" s="33">
        <f t="shared" si="276"/>
        <v>0</v>
      </c>
      <c r="J582" s="59">
        <f t="shared" si="245"/>
        <v>14264000</v>
      </c>
      <c r="K582" s="54">
        <f t="shared" si="246"/>
        <v>31291000</v>
      </c>
      <c r="L582" s="55">
        <f t="shared" si="247"/>
        <v>0.31311601360992208</v>
      </c>
    </row>
    <row r="583" spans="1:12" x14ac:dyDescent="0.25">
      <c r="A583" s="31" t="s">
        <v>216</v>
      </c>
      <c r="B583" s="32" t="s">
        <v>255</v>
      </c>
      <c r="C583" s="33">
        <f>C584+C588+C593</f>
        <v>45555000</v>
      </c>
      <c r="D583" s="33">
        <f>D584+D588+D593</f>
        <v>45555000</v>
      </c>
      <c r="E583" s="33">
        <f>E584+E588+E593</f>
        <v>45555000</v>
      </c>
      <c r="F583" s="33">
        <f>F584+F588+F593</f>
        <v>45555000</v>
      </c>
      <c r="G583" s="33">
        <f>MAR!I573</f>
        <v>8832000</v>
      </c>
      <c r="H583" s="33">
        <f t="shared" ref="H583:I583" si="277">H584+H588+H593</f>
        <v>5432000</v>
      </c>
      <c r="I583" s="33">
        <f t="shared" si="277"/>
        <v>0</v>
      </c>
      <c r="J583" s="59">
        <f t="shared" si="245"/>
        <v>14264000</v>
      </c>
      <c r="K583" s="54">
        <f t="shared" si="246"/>
        <v>31291000</v>
      </c>
      <c r="L583" s="55">
        <f t="shared" si="247"/>
        <v>0.31311601360992208</v>
      </c>
    </row>
    <row r="584" spans="1:12" x14ac:dyDescent="0.25">
      <c r="A584" s="31" t="s">
        <v>0</v>
      </c>
      <c r="B584" s="32" t="s">
        <v>256</v>
      </c>
      <c r="C584" s="33">
        <f>C585</f>
        <v>6678000</v>
      </c>
      <c r="D584" s="33">
        <f>D585</f>
        <v>6678000</v>
      </c>
      <c r="E584" s="33">
        <f>E585</f>
        <v>6678000</v>
      </c>
      <c r="F584" s="33">
        <f>F585</f>
        <v>6678000</v>
      </c>
      <c r="G584" s="33">
        <f>MAR!I574</f>
        <v>1272000</v>
      </c>
      <c r="H584" s="33">
        <f t="shared" ref="H584:I584" si="278">H585</f>
        <v>795000</v>
      </c>
      <c r="I584" s="33">
        <f t="shared" si="278"/>
        <v>0</v>
      </c>
      <c r="J584" s="59">
        <f t="shared" si="245"/>
        <v>2067000</v>
      </c>
      <c r="K584" s="54">
        <f t="shared" ref="K584:K647" si="279">F584-J584</f>
        <v>4611000</v>
      </c>
      <c r="L584" s="55">
        <f t="shared" ref="L584:L647" si="280">J584/F584</f>
        <v>0.30952380952380953</v>
      </c>
    </row>
    <row r="585" spans="1:12" x14ac:dyDescent="0.25">
      <c r="A585" s="31">
        <v>521211</v>
      </c>
      <c r="B585" s="32" t="s">
        <v>1</v>
      </c>
      <c r="C585" s="33">
        <f>SUM(C586:C587)</f>
        <v>6678000</v>
      </c>
      <c r="D585" s="33">
        <f>SUM(D586:D587)</f>
        <v>6678000</v>
      </c>
      <c r="E585" s="33">
        <f>SUM(E586:E587)</f>
        <v>6678000</v>
      </c>
      <c r="F585" s="33">
        <f>SUM(F586:F587)</f>
        <v>6678000</v>
      </c>
      <c r="G585" s="33">
        <f>MAR!I575</f>
        <v>1272000</v>
      </c>
      <c r="H585" s="33">
        <f t="shared" ref="H585:I585" si="281">SUM(H586:H587)</f>
        <v>795000</v>
      </c>
      <c r="I585" s="33">
        <f t="shared" si="281"/>
        <v>0</v>
      </c>
      <c r="J585" s="59">
        <f t="shared" si="245"/>
        <v>2067000</v>
      </c>
      <c r="K585" s="54">
        <f t="shared" si="279"/>
        <v>4611000</v>
      </c>
      <c r="L585" s="55">
        <f t="shared" si="280"/>
        <v>0.30952380952380953</v>
      </c>
    </row>
    <row r="586" spans="1:12" x14ac:dyDescent="0.25">
      <c r="A586" s="31"/>
      <c r="B586" s="32" t="s">
        <v>281</v>
      </c>
      <c r="C586" s="33">
        <v>2898000</v>
      </c>
      <c r="D586" s="33">
        <v>2898000</v>
      </c>
      <c r="E586" s="33">
        <v>2898000</v>
      </c>
      <c r="F586" s="33">
        <v>2898000</v>
      </c>
      <c r="G586" s="1">
        <f>MAR!I576</f>
        <v>552000</v>
      </c>
      <c r="H586" s="33">
        <v>345000</v>
      </c>
      <c r="I586" s="33">
        <v>0</v>
      </c>
      <c r="J586" s="59">
        <f t="shared" si="245"/>
        <v>897000</v>
      </c>
      <c r="K586" s="54">
        <f t="shared" si="279"/>
        <v>2001000</v>
      </c>
      <c r="L586" s="55">
        <f t="shared" si="280"/>
        <v>0.30952380952380953</v>
      </c>
    </row>
    <row r="587" spans="1:12" x14ac:dyDescent="0.25">
      <c r="A587" s="31"/>
      <c r="B587" s="32" t="s">
        <v>406</v>
      </c>
      <c r="C587" s="33">
        <v>3780000</v>
      </c>
      <c r="D587" s="33">
        <v>3780000</v>
      </c>
      <c r="E587" s="33">
        <v>3780000</v>
      </c>
      <c r="F587" s="33">
        <v>3780000</v>
      </c>
      <c r="G587" s="1">
        <f>MAR!I577</f>
        <v>720000</v>
      </c>
      <c r="H587" s="33">
        <v>450000</v>
      </c>
      <c r="I587" s="33">
        <v>0</v>
      </c>
      <c r="J587" s="59">
        <f t="shared" si="245"/>
        <v>1170000</v>
      </c>
      <c r="K587" s="54">
        <f t="shared" si="279"/>
        <v>2610000</v>
      </c>
      <c r="L587" s="55">
        <f t="shared" si="280"/>
        <v>0.30952380952380953</v>
      </c>
    </row>
    <row r="588" spans="1:12" x14ac:dyDescent="0.25">
      <c r="A588" s="31" t="s">
        <v>11</v>
      </c>
      <c r="B588" s="32" t="s">
        <v>257</v>
      </c>
      <c r="C588" s="33">
        <f>C589+C591</f>
        <v>38640000</v>
      </c>
      <c r="D588" s="33">
        <f>D589+D591</f>
        <v>38640000</v>
      </c>
      <c r="E588" s="33">
        <f>E589+E591</f>
        <v>38640000</v>
      </c>
      <c r="F588" s="33">
        <f>F589+F591</f>
        <v>38640000</v>
      </c>
      <c r="G588" s="33">
        <f>MAR!I578</f>
        <v>7360000</v>
      </c>
      <c r="H588" s="33">
        <f t="shared" ref="H588:I588" si="282">H589+H591</f>
        <v>4600000</v>
      </c>
      <c r="I588" s="33">
        <f t="shared" si="282"/>
        <v>0</v>
      </c>
      <c r="J588" s="59">
        <f t="shared" si="245"/>
        <v>11960000</v>
      </c>
      <c r="K588" s="54">
        <f t="shared" si="279"/>
        <v>26680000</v>
      </c>
      <c r="L588" s="55">
        <f t="shared" si="280"/>
        <v>0.30952380952380953</v>
      </c>
    </row>
    <row r="589" spans="1:12" x14ac:dyDescent="0.25">
      <c r="A589" s="31">
        <v>521211</v>
      </c>
      <c r="B589" s="32" t="s">
        <v>1</v>
      </c>
      <c r="C589" s="33">
        <f>C590</f>
        <v>5040000</v>
      </c>
      <c r="D589" s="33">
        <f>D590</f>
        <v>5040000</v>
      </c>
      <c r="E589" s="33">
        <f>E590</f>
        <v>5040000</v>
      </c>
      <c r="F589" s="33">
        <f>F590</f>
        <v>5040000</v>
      </c>
      <c r="G589" s="33">
        <f>MAR!I579</f>
        <v>960000</v>
      </c>
      <c r="H589" s="33">
        <f t="shared" ref="H589:I589" si="283">H590</f>
        <v>600000</v>
      </c>
      <c r="I589" s="33">
        <f t="shared" si="283"/>
        <v>0</v>
      </c>
      <c r="J589" s="59">
        <f t="shared" si="245"/>
        <v>1560000</v>
      </c>
      <c r="K589" s="54">
        <f t="shared" si="279"/>
        <v>3480000</v>
      </c>
      <c r="L589" s="55">
        <f t="shared" si="280"/>
        <v>0.30952380952380953</v>
      </c>
    </row>
    <row r="590" spans="1:12" x14ac:dyDescent="0.25">
      <c r="A590" s="31"/>
      <c r="B590" s="32" t="s">
        <v>353</v>
      </c>
      <c r="C590" s="33">
        <v>5040000</v>
      </c>
      <c r="D590" s="33">
        <v>5040000</v>
      </c>
      <c r="E590" s="33">
        <v>5040000</v>
      </c>
      <c r="F590" s="33">
        <v>5040000</v>
      </c>
      <c r="G590" s="1">
        <f>MAR!I580</f>
        <v>960000</v>
      </c>
      <c r="H590" s="33">
        <v>600000</v>
      </c>
      <c r="I590" s="33">
        <v>0</v>
      </c>
      <c r="J590" s="59">
        <f t="shared" si="245"/>
        <v>1560000</v>
      </c>
      <c r="K590" s="54">
        <f t="shared" si="279"/>
        <v>3480000</v>
      </c>
      <c r="L590" s="55">
        <f t="shared" si="280"/>
        <v>0.30952380952380953</v>
      </c>
    </row>
    <row r="591" spans="1:12" x14ac:dyDescent="0.25">
      <c r="A591" s="31">
        <v>522151</v>
      </c>
      <c r="B591" s="32" t="s">
        <v>34</v>
      </c>
      <c r="C591" s="33">
        <f>C592</f>
        <v>33600000</v>
      </c>
      <c r="D591" s="33">
        <f>D592</f>
        <v>33600000</v>
      </c>
      <c r="E591" s="33">
        <f>E592</f>
        <v>33600000</v>
      </c>
      <c r="F591" s="33">
        <f>F592</f>
        <v>33600000</v>
      </c>
      <c r="G591" s="33">
        <f>MAR!I581</f>
        <v>6400000</v>
      </c>
      <c r="H591" s="33">
        <f t="shared" ref="H591:I591" si="284">H592</f>
        <v>4000000</v>
      </c>
      <c r="I591" s="33">
        <f t="shared" si="284"/>
        <v>0</v>
      </c>
      <c r="J591" s="59">
        <f t="shared" si="245"/>
        <v>10400000</v>
      </c>
      <c r="K591" s="54">
        <f t="shared" si="279"/>
        <v>23200000</v>
      </c>
      <c r="L591" s="55">
        <f t="shared" si="280"/>
        <v>0.30952380952380953</v>
      </c>
    </row>
    <row r="592" spans="1:12" x14ac:dyDescent="0.25">
      <c r="A592" s="31"/>
      <c r="B592" s="32" t="s">
        <v>354</v>
      </c>
      <c r="C592" s="33">
        <v>33600000</v>
      </c>
      <c r="D592" s="33">
        <v>33600000</v>
      </c>
      <c r="E592" s="33">
        <v>33600000</v>
      </c>
      <c r="F592" s="33">
        <v>33600000</v>
      </c>
      <c r="G592" s="1">
        <f>MAR!I582</f>
        <v>6400000</v>
      </c>
      <c r="H592" s="33">
        <v>4000000</v>
      </c>
      <c r="I592" s="33">
        <v>0</v>
      </c>
      <c r="J592" s="59">
        <f t="shared" si="245"/>
        <v>10400000</v>
      </c>
      <c r="K592" s="54">
        <f t="shared" si="279"/>
        <v>23200000</v>
      </c>
      <c r="L592" s="55">
        <f t="shared" si="280"/>
        <v>0.30952380952380953</v>
      </c>
    </row>
    <row r="593" spans="1:13" s="110" customFormat="1" x14ac:dyDescent="0.25">
      <c r="A593" s="102" t="s">
        <v>10</v>
      </c>
      <c r="B593" s="103" t="s">
        <v>258</v>
      </c>
      <c r="C593" s="104">
        <f t="shared" ref="C593:I594" si="285">C594</f>
        <v>237000</v>
      </c>
      <c r="D593" s="104">
        <f t="shared" si="285"/>
        <v>237000</v>
      </c>
      <c r="E593" s="104">
        <f t="shared" si="285"/>
        <v>237000</v>
      </c>
      <c r="F593" s="104">
        <f t="shared" si="285"/>
        <v>237000</v>
      </c>
      <c r="G593" s="104">
        <f>MAR!I583</f>
        <v>200000</v>
      </c>
      <c r="H593" s="104">
        <f t="shared" si="285"/>
        <v>37000</v>
      </c>
      <c r="I593" s="104">
        <f t="shared" si="285"/>
        <v>0</v>
      </c>
      <c r="J593" s="106">
        <f t="shared" si="245"/>
        <v>237000</v>
      </c>
      <c r="K593" s="107">
        <f t="shared" si="279"/>
        <v>0</v>
      </c>
      <c r="L593" s="108">
        <f t="shared" si="280"/>
        <v>1</v>
      </c>
      <c r="M593" s="109"/>
    </row>
    <row r="594" spans="1:13" x14ac:dyDescent="0.25">
      <c r="A594" s="31">
        <v>521211</v>
      </c>
      <c r="B594" s="32" t="s">
        <v>1</v>
      </c>
      <c r="C594" s="33">
        <f t="shared" si="285"/>
        <v>237000</v>
      </c>
      <c r="D594" s="33">
        <f t="shared" si="285"/>
        <v>237000</v>
      </c>
      <c r="E594" s="33">
        <f t="shared" si="285"/>
        <v>237000</v>
      </c>
      <c r="F594" s="33">
        <f t="shared" si="285"/>
        <v>237000</v>
      </c>
      <c r="G594" s="33">
        <f>MAR!I584</f>
        <v>200000</v>
      </c>
      <c r="H594" s="33">
        <f t="shared" si="285"/>
        <v>37000</v>
      </c>
      <c r="I594" s="33">
        <f t="shared" si="285"/>
        <v>0</v>
      </c>
      <c r="J594" s="59">
        <f t="shared" ref="J594:J657" si="286">SUM(G594:I594)</f>
        <v>237000</v>
      </c>
      <c r="K594" s="54">
        <f t="shared" si="279"/>
        <v>0</v>
      </c>
      <c r="L594" s="55">
        <f t="shared" si="280"/>
        <v>1</v>
      </c>
    </row>
    <row r="595" spans="1:13" x14ac:dyDescent="0.25">
      <c r="A595" s="31"/>
      <c r="B595" s="32" t="s">
        <v>336</v>
      </c>
      <c r="C595" s="33">
        <v>237000</v>
      </c>
      <c r="D595" s="33">
        <v>237000</v>
      </c>
      <c r="E595" s="33">
        <v>237000</v>
      </c>
      <c r="F595" s="33">
        <v>237000</v>
      </c>
      <c r="G595" s="1">
        <f>MAR!I585</f>
        <v>200000</v>
      </c>
      <c r="H595" s="33">
        <v>37000</v>
      </c>
      <c r="I595" s="33">
        <v>0</v>
      </c>
      <c r="J595" s="59">
        <f t="shared" si="286"/>
        <v>237000</v>
      </c>
      <c r="K595" s="54">
        <f t="shared" si="279"/>
        <v>0</v>
      </c>
      <c r="L595" s="55">
        <f t="shared" si="280"/>
        <v>1</v>
      </c>
    </row>
    <row r="596" spans="1:13" s="7" customFormat="1" x14ac:dyDescent="0.25">
      <c r="A596" s="18" t="s">
        <v>259</v>
      </c>
      <c r="B596" s="36" t="s">
        <v>260</v>
      </c>
      <c r="C596" s="10">
        <f t="shared" ref="C596:I598" si="287">C597</f>
        <v>5370828000</v>
      </c>
      <c r="D596" s="10">
        <f t="shared" si="287"/>
        <v>5370828000</v>
      </c>
      <c r="E596" s="10">
        <f t="shared" si="287"/>
        <v>5370828000</v>
      </c>
      <c r="F596" s="10">
        <f t="shared" si="287"/>
        <v>5370828000</v>
      </c>
      <c r="G596" s="10">
        <f>MAR!I586</f>
        <v>1124119117</v>
      </c>
      <c r="H596" s="10">
        <f t="shared" si="287"/>
        <v>155663661</v>
      </c>
      <c r="I596" s="10">
        <f t="shared" si="287"/>
        <v>576048447</v>
      </c>
      <c r="J596" s="10">
        <f t="shared" si="286"/>
        <v>1855831225</v>
      </c>
      <c r="K596" s="10">
        <f t="shared" si="279"/>
        <v>3514996775</v>
      </c>
      <c r="L596" s="11">
        <f t="shared" si="280"/>
        <v>0.34553912823125221</v>
      </c>
      <c r="M596" s="16"/>
    </row>
    <row r="597" spans="1:13" s="7" customFormat="1" x14ac:dyDescent="0.25">
      <c r="A597" s="18">
        <v>5136</v>
      </c>
      <c r="B597" s="36" t="s">
        <v>169</v>
      </c>
      <c r="C597" s="10">
        <f t="shared" si="287"/>
        <v>5370828000</v>
      </c>
      <c r="D597" s="10">
        <f t="shared" si="287"/>
        <v>5370828000</v>
      </c>
      <c r="E597" s="10">
        <f t="shared" si="287"/>
        <v>5370828000</v>
      </c>
      <c r="F597" s="10">
        <f t="shared" si="287"/>
        <v>5370828000</v>
      </c>
      <c r="G597" s="10">
        <f>MAR!I587</f>
        <v>1124119117</v>
      </c>
      <c r="H597" s="10">
        <f t="shared" si="287"/>
        <v>155663661</v>
      </c>
      <c r="I597" s="10">
        <f t="shared" si="287"/>
        <v>576048447</v>
      </c>
      <c r="J597" s="10">
        <f t="shared" si="286"/>
        <v>1855831225</v>
      </c>
      <c r="K597" s="10">
        <f t="shared" si="279"/>
        <v>3514996775</v>
      </c>
      <c r="L597" s="11">
        <f t="shared" si="280"/>
        <v>0.34553912823125221</v>
      </c>
      <c r="M597" s="16"/>
    </row>
    <row r="598" spans="1:13" x14ac:dyDescent="0.25">
      <c r="A598" s="31" t="s">
        <v>261</v>
      </c>
      <c r="B598" s="32" t="s">
        <v>262</v>
      </c>
      <c r="C598" s="33">
        <f t="shared" si="287"/>
        <v>5370828000</v>
      </c>
      <c r="D598" s="33">
        <f t="shared" si="287"/>
        <v>5370828000</v>
      </c>
      <c r="E598" s="33">
        <f t="shared" si="287"/>
        <v>5370828000</v>
      </c>
      <c r="F598" s="33">
        <f t="shared" si="287"/>
        <v>5370828000</v>
      </c>
      <c r="G598" s="33">
        <f>MAR!I588</f>
        <v>1124119117</v>
      </c>
      <c r="H598" s="33">
        <f t="shared" si="287"/>
        <v>155663661</v>
      </c>
      <c r="I598" s="33">
        <f t="shared" si="287"/>
        <v>576048447</v>
      </c>
      <c r="J598" s="59">
        <f t="shared" si="286"/>
        <v>1855831225</v>
      </c>
      <c r="K598" s="54">
        <f t="shared" si="279"/>
        <v>3514996775</v>
      </c>
      <c r="L598" s="55">
        <f t="shared" si="280"/>
        <v>0.34553912823125221</v>
      </c>
    </row>
    <row r="599" spans="1:13" x14ac:dyDescent="0.25">
      <c r="A599" s="31" t="s">
        <v>263</v>
      </c>
      <c r="B599" s="32" t="s">
        <v>264</v>
      </c>
      <c r="C599" s="33">
        <f>C600+C663</f>
        <v>5370828000</v>
      </c>
      <c r="D599" s="33">
        <f>D600+D663</f>
        <v>5370828000</v>
      </c>
      <c r="E599" s="33">
        <f>E600+E663</f>
        <v>5370828000</v>
      </c>
      <c r="F599" s="33">
        <f>F600+F663</f>
        <v>5370828000</v>
      </c>
      <c r="G599" s="33">
        <f>MAR!I589</f>
        <v>1124119117</v>
      </c>
      <c r="H599" s="33">
        <f t="shared" ref="H599:I599" si="288">H600+H663</f>
        <v>155663661</v>
      </c>
      <c r="I599" s="33">
        <f t="shared" si="288"/>
        <v>576048447</v>
      </c>
      <c r="J599" s="59">
        <f t="shared" si="286"/>
        <v>1855831225</v>
      </c>
      <c r="K599" s="54">
        <f t="shared" si="279"/>
        <v>3514996775</v>
      </c>
      <c r="L599" s="55">
        <f t="shared" si="280"/>
        <v>0.34553912823125221</v>
      </c>
    </row>
    <row r="600" spans="1:13" x14ac:dyDescent="0.25">
      <c r="A600" s="31" t="s">
        <v>265</v>
      </c>
      <c r="B600" s="32" t="s">
        <v>123</v>
      </c>
      <c r="C600" s="33">
        <f>C601+C638+C658</f>
        <v>3974864000</v>
      </c>
      <c r="D600" s="33">
        <f>D601+D638+D658</f>
        <v>3974864000</v>
      </c>
      <c r="E600" s="33">
        <f>E601+E638+E658</f>
        <v>3974864000</v>
      </c>
      <c r="F600" s="33">
        <f>F601+F638+F658</f>
        <v>3974864000</v>
      </c>
      <c r="G600" s="33">
        <f>MAR!I590</f>
        <v>736976997</v>
      </c>
      <c r="H600" s="33">
        <f t="shared" ref="H600:I600" si="289">H601+H638+H658</f>
        <v>0</v>
      </c>
      <c r="I600" s="33">
        <f t="shared" si="289"/>
        <v>550660447</v>
      </c>
      <c r="J600" s="59">
        <f t="shared" si="286"/>
        <v>1287637444</v>
      </c>
      <c r="K600" s="54">
        <f t="shared" si="279"/>
        <v>2687226556</v>
      </c>
      <c r="L600" s="55">
        <f t="shared" si="280"/>
        <v>0.3239450315784389</v>
      </c>
    </row>
    <row r="601" spans="1:13" x14ac:dyDescent="0.25">
      <c r="A601" s="31" t="s">
        <v>0</v>
      </c>
      <c r="B601" s="32" t="s">
        <v>266</v>
      </c>
      <c r="C601" s="33">
        <f>C602+C606+C610+C614+C618+C622+C626+C630+C632+C634</f>
        <v>670557000</v>
      </c>
      <c r="D601" s="33">
        <f>D602+D606+D610+D614+D618+D622+D626+D630+D632+D634</f>
        <v>670557000</v>
      </c>
      <c r="E601" s="33">
        <f>E602+E606+E610+E614+E618+E622+E626+E630+E632+E634</f>
        <v>670557000</v>
      </c>
      <c r="F601" s="33">
        <f>F602+F606+F610+F614+F618+F622+F626+F630+F632+F634</f>
        <v>670557000</v>
      </c>
      <c r="G601" s="33">
        <f>MAR!I591</f>
        <v>122097964</v>
      </c>
      <c r="H601" s="33">
        <f t="shared" ref="H601:I601" si="290">H602+H606+H610+H614+H618+H622+H626+H630+H632+H634</f>
        <v>0</v>
      </c>
      <c r="I601" s="33">
        <f t="shared" si="290"/>
        <v>117965000</v>
      </c>
      <c r="J601" s="59">
        <f t="shared" si="286"/>
        <v>240062964</v>
      </c>
      <c r="K601" s="54">
        <f t="shared" si="279"/>
        <v>430494036</v>
      </c>
      <c r="L601" s="55">
        <f t="shared" si="280"/>
        <v>0.35800530603662328</v>
      </c>
    </row>
    <row r="602" spans="1:13" x14ac:dyDescent="0.25">
      <c r="A602" s="31">
        <v>511111</v>
      </c>
      <c r="B602" s="32" t="s">
        <v>124</v>
      </c>
      <c r="C602" s="33">
        <f>SUM(C603:C605)</f>
        <v>441762000</v>
      </c>
      <c r="D602" s="33">
        <f>SUM(D603:D605)</f>
        <v>441762000</v>
      </c>
      <c r="E602" s="33">
        <f>SUM(E603:E605)</f>
        <v>441762000</v>
      </c>
      <c r="F602" s="33">
        <f>SUM(F603:F605)</f>
        <v>441762000</v>
      </c>
      <c r="G602" s="33">
        <f>MAR!I592</f>
        <v>85709500</v>
      </c>
      <c r="H602" s="33">
        <f t="shared" ref="H602:I602" si="291">SUM(H603:H605)</f>
        <v>0</v>
      </c>
      <c r="I602" s="33">
        <f t="shared" si="291"/>
        <v>88581000</v>
      </c>
      <c r="J602" s="59">
        <f t="shared" si="286"/>
        <v>174290500</v>
      </c>
      <c r="K602" s="54">
        <f t="shared" si="279"/>
        <v>267471500</v>
      </c>
      <c r="L602" s="55">
        <f t="shared" si="280"/>
        <v>0.39453484002698286</v>
      </c>
    </row>
    <row r="603" spans="1:13" x14ac:dyDescent="0.25">
      <c r="A603" s="31"/>
      <c r="B603" s="32" t="s">
        <v>355</v>
      </c>
      <c r="C603" s="33">
        <v>378652000</v>
      </c>
      <c r="D603" s="33">
        <v>378652000</v>
      </c>
      <c r="E603" s="33">
        <v>378652000</v>
      </c>
      <c r="F603" s="33">
        <v>378652000</v>
      </c>
      <c r="G603" s="1">
        <f>MAR!I593</f>
        <v>85709500</v>
      </c>
      <c r="H603" s="33">
        <v>0</v>
      </c>
      <c r="I603" s="33">
        <f>17239200+27051300</f>
        <v>44290500</v>
      </c>
      <c r="J603" s="59">
        <f t="shared" si="286"/>
        <v>130000000</v>
      </c>
      <c r="K603" s="54">
        <f t="shared" si="279"/>
        <v>248652000</v>
      </c>
      <c r="L603" s="55">
        <f t="shared" si="280"/>
        <v>0.34332315688283699</v>
      </c>
    </row>
    <row r="604" spans="1:13" x14ac:dyDescent="0.25">
      <c r="A604" s="31"/>
      <c r="B604" s="32" t="s">
        <v>407</v>
      </c>
      <c r="C604" s="33">
        <v>31555000</v>
      </c>
      <c r="D604" s="33">
        <v>31555000</v>
      </c>
      <c r="E604" s="33">
        <v>31555000</v>
      </c>
      <c r="F604" s="33">
        <v>31555000</v>
      </c>
      <c r="G604" s="1">
        <f>MAR!I594</f>
        <v>0</v>
      </c>
      <c r="H604" s="33">
        <v>0</v>
      </c>
      <c r="I604" s="33">
        <v>0</v>
      </c>
      <c r="J604" s="59">
        <f t="shared" si="286"/>
        <v>0</v>
      </c>
      <c r="K604" s="54">
        <f t="shared" si="279"/>
        <v>31555000</v>
      </c>
      <c r="L604" s="55">
        <f t="shared" si="280"/>
        <v>0</v>
      </c>
    </row>
    <row r="605" spans="1:13" x14ac:dyDescent="0.25">
      <c r="A605" s="31"/>
      <c r="B605" s="32" t="s">
        <v>439</v>
      </c>
      <c r="C605" s="33">
        <v>31555000</v>
      </c>
      <c r="D605" s="33">
        <v>31555000</v>
      </c>
      <c r="E605" s="33">
        <v>31555000</v>
      </c>
      <c r="F605" s="33">
        <v>31555000</v>
      </c>
      <c r="G605" s="1">
        <f>MAR!I595</f>
        <v>0</v>
      </c>
      <c r="H605" s="33">
        <v>0</v>
      </c>
      <c r="I605" s="33">
        <v>44290500</v>
      </c>
      <c r="J605" s="59">
        <f t="shared" si="286"/>
        <v>44290500</v>
      </c>
      <c r="K605" s="54">
        <f t="shared" si="279"/>
        <v>-12735500</v>
      </c>
      <c r="L605" s="55">
        <f t="shared" si="280"/>
        <v>1.4035968943115196</v>
      </c>
    </row>
    <row r="606" spans="1:13" x14ac:dyDescent="0.25">
      <c r="A606" s="31">
        <v>511119</v>
      </c>
      <c r="B606" s="32" t="s">
        <v>125</v>
      </c>
      <c r="C606" s="33">
        <f>SUM(C607:C609)</f>
        <v>7000</v>
      </c>
      <c r="D606" s="33">
        <f>SUM(D607:D609)</f>
        <v>7000</v>
      </c>
      <c r="E606" s="33">
        <f>SUM(E607:E609)</f>
        <v>7000</v>
      </c>
      <c r="F606" s="33">
        <f>SUM(F607:F609)</f>
        <v>7000</v>
      </c>
      <c r="G606" s="33">
        <f>MAR!I596</f>
        <v>1087</v>
      </c>
      <c r="H606" s="33">
        <f t="shared" ref="H606:I606" si="292">SUM(H607:H609)</f>
        <v>0</v>
      </c>
      <c r="I606" s="33">
        <f t="shared" si="292"/>
        <v>1590</v>
      </c>
      <c r="J606" s="59">
        <f t="shared" si="286"/>
        <v>2677</v>
      </c>
      <c r="K606" s="54">
        <f t="shared" si="279"/>
        <v>4323</v>
      </c>
      <c r="L606" s="55">
        <f t="shared" si="280"/>
        <v>0.38242857142857145</v>
      </c>
    </row>
    <row r="607" spans="1:13" x14ac:dyDescent="0.25">
      <c r="A607" s="31"/>
      <c r="B607" s="32" t="s">
        <v>356</v>
      </c>
      <c r="C607" s="33">
        <v>5000</v>
      </c>
      <c r="D607" s="33">
        <v>5000</v>
      </c>
      <c r="E607" s="33">
        <v>5000</v>
      </c>
      <c r="F607" s="33">
        <v>5000</v>
      </c>
      <c r="G607" s="1">
        <f>MAR!I597</f>
        <v>1087</v>
      </c>
      <c r="H607" s="33">
        <v>0</v>
      </c>
      <c r="I607" s="33">
        <f>378+280</f>
        <v>658</v>
      </c>
      <c r="J607" s="59">
        <f t="shared" si="286"/>
        <v>1745</v>
      </c>
      <c r="K607" s="54">
        <f t="shared" si="279"/>
        <v>3255</v>
      </c>
      <c r="L607" s="55">
        <f t="shared" si="280"/>
        <v>0.34899999999999998</v>
      </c>
    </row>
    <row r="608" spans="1:13" s="7" customFormat="1" x14ac:dyDescent="0.25">
      <c r="A608" s="31"/>
      <c r="B608" s="32" t="s">
        <v>408</v>
      </c>
      <c r="C608" s="33">
        <v>1000</v>
      </c>
      <c r="D608" s="33">
        <v>1000</v>
      </c>
      <c r="E608" s="33">
        <v>1000</v>
      </c>
      <c r="F608" s="33">
        <v>1000</v>
      </c>
      <c r="G608" s="1">
        <f>MAR!I598</f>
        <v>0</v>
      </c>
      <c r="H608" s="33">
        <v>0</v>
      </c>
      <c r="I608" s="33">
        <v>0</v>
      </c>
      <c r="J608" s="59">
        <f t="shared" si="286"/>
        <v>0</v>
      </c>
      <c r="K608" s="54">
        <f t="shared" si="279"/>
        <v>1000</v>
      </c>
      <c r="L608" s="55">
        <f t="shared" si="280"/>
        <v>0</v>
      </c>
      <c r="M608" s="16"/>
    </row>
    <row r="609" spans="1:12" x14ac:dyDescent="0.25">
      <c r="A609" s="31"/>
      <c r="B609" s="32" t="s">
        <v>440</v>
      </c>
      <c r="C609" s="33">
        <v>1000</v>
      </c>
      <c r="D609" s="33">
        <v>1000</v>
      </c>
      <c r="E609" s="33">
        <v>1000</v>
      </c>
      <c r="F609" s="33">
        <v>1000</v>
      </c>
      <c r="G609" s="1">
        <f>MAR!I599</f>
        <v>0</v>
      </c>
      <c r="H609" s="33">
        <v>0</v>
      </c>
      <c r="I609" s="33">
        <f>436+496</f>
        <v>932</v>
      </c>
      <c r="J609" s="59">
        <f t="shared" si="286"/>
        <v>932</v>
      </c>
      <c r="K609" s="54">
        <f t="shared" si="279"/>
        <v>68</v>
      </c>
      <c r="L609" s="55">
        <f t="shared" si="280"/>
        <v>0.93200000000000005</v>
      </c>
    </row>
    <row r="610" spans="1:12" x14ac:dyDescent="0.25">
      <c r="A610" s="31">
        <v>511121</v>
      </c>
      <c r="B610" s="32" t="s">
        <v>126</v>
      </c>
      <c r="C610" s="33">
        <f>SUM(C611:C613)</f>
        <v>44178000</v>
      </c>
      <c r="D610" s="33">
        <f>SUM(D611:D613)</f>
        <v>44178000</v>
      </c>
      <c r="E610" s="33">
        <f>SUM(E611:E613)</f>
        <v>44178000</v>
      </c>
      <c r="F610" s="33">
        <f>SUM(F611:F613)</f>
        <v>44178000</v>
      </c>
      <c r="G610" s="33">
        <f>MAR!I600</f>
        <v>6767560</v>
      </c>
      <c r="H610" s="33">
        <f t="shared" ref="H610:I610" si="293">SUM(H611:H613)</f>
        <v>0</v>
      </c>
      <c r="I610" s="33">
        <f t="shared" si="293"/>
        <v>5388168</v>
      </c>
      <c r="J610" s="59">
        <f t="shared" si="286"/>
        <v>12155728</v>
      </c>
      <c r="K610" s="54">
        <f t="shared" si="279"/>
        <v>32022272</v>
      </c>
      <c r="L610" s="55">
        <f t="shared" si="280"/>
        <v>0.27515342478156546</v>
      </c>
    </row>
    <row r="611" spans="1:12" x14ac:dyDescent="0.25">
      <c r="A611" s="31"/>
      <c r="B611" s="32" t="s">
        <v>357</v>
      </c>
      <c r="C611" s="33">
        <v>37866000</v>
      </c>
      <c r="D611" s="33">
        <v>37866000</v>
      </c>
      <c r="E611" s="33">
        <v>37866000</v>
      </c>
      <c r="F611" s="33">
        <v>37866000</v>
      </c>
      <c r="G611" s="1">
        <f>MAR!I601</f>
        <v>6767560</v>
      </c>
      <c r="H611" s="33">
        <v>0</v>
      </c>
      <c r="I611" s="33">
        <f>412704+2281380</f>
        <v>2694084</v>
      </c>
      <c r="J611" s="59">
        <f t="shared" si="286"/>
        <v>9461644</v>
      </c>
      <c r="K611" s="54">
        <f t="shared" si="279"/>
        <v>28404356</v>
      </c>
      <c r="L611" s="55">
        <f t="shared" si="280"/>
        <v>0.24987175830560396</v>
      </c>
    </row>
    <row r="612" spans="1:12" x14ac:dyDescent="0.25">
      <c r="A612" s="31"/>
      <c r="B612" s="32" t="s">
        <v>409</v>
      </c>
      <c r="C612" s="33">
        <v>3156000</v>
      </c>
      <c r="D612" s="33">
        <v>3156000</v>
      </c>
      <c r="E612" s="33">
        <v>3156000</v>
      </c>
      <c r="F612" s="33">
        <v>3156000</v>
      </c>
      <c r="G612" s="1">
        <f>MAR!I602</f>
        <v>0</v>
      </c>
      <c r="H612" s="33">
        <v>0</v>
      </c>
      <c r="I612" s="33">
        <v>0</v>
      </c>
      <c r="J612" s="59">
        <f t="shared" si="286"/>
        <v>0</v>
      </c>
      <c r="K612" s="54">
        <f t="shared" si="279"/>
        <v>3156000</v>
      </c>
      <c r="L612" s="55">
        <f t="shared" si="280"/>
        <v>0</v>
      </c>
    </row>
    <row r="613" spans="1:12" x14ac:dyDescent="0.25">
      <c r="A613" s="31"/>
      <c r="B613" s="32" t="s">
        <v>441</v>
      </c>
      <c r="C613" s="33">
        <v>3156000</v>
      </c>
      <c r="D613" s="33">
        <v>3156000</v>
      </c>
      <c r="E613" s="33">
        <v>3156000</v>
      </c>
      <c r="F613" s="33">
        <v>3156000</v>
      </c>
      <c r="G613" s="1">
        <f>MAR!I603</f>
        <v>0</v>
      </c>
      <c r="H613" s="33">
        <v>0</v>
      </c>
      <c r="I613" s="33">
        <f>412704+2281380</f>
        <v>2694084</v>
      </c>
      <c r="J613" s="59">
        <f t="shared" si="286"/>
        <v>2694084</v>
      </c>
      <c r="K613" s="54">
        <f t="shared" si="279"/>
        <v>461916</v>
      </c>
      <c r="L613" s="55">
        <f t="shared" si="280"/>
        <v>0.85363878326996201</v>
      </c>
    </row>
    <row r="614" spans="1:12" x14ac:dyDescent="0.25">
      <c r="A614" s="31">
        <v>511122</v>
      </c>
      <c r="B614" s="32" t="s">
        <v>127</v>
      </c>
      <c r="C614" s="33">
        <f>SUM(C615:C617)</f>
        <v>10758000</v>
      </c>
      <c r="D614" s="33">
        <f>SUM(D615:D617)</f>
        <v>10758000</v>
      </c>
      <c r="E614" s="33">
        <f>SUM(E615:E617)</f>
        <v>10758000</v>
      </c>
      <c r="F614" s="33">
        <f>SUM(F615:F617)</f>
        <v>10758000</v>
      </c>
      <c r="G614" s="33">
        <f>MAR!I604</f>
        <v>2600596</v>
      </c>
      <c r="H614" s="33">
        <f t="shared" ref="H614:I614" si="294">SUM(H615:H617)</f>
        <v>0</v>
      </c>
      <c r="I614" s="33">
        <f t="shared" si="294"/>
        <v>1777328</v>
      </c>
      <c r="J614" s="59">
        <f t="shared" si="286"/>
        <v>4377924</v>
      </c>
      <c r="K614" s="54">
        <f t="shared" si="279"/>
        <v>6380076</v>
      </c>
      <c r="L614" s="55">
        <f t="shared" si="280"/>
        <v>0.40694590072504183</v>
      </c>
    </row>
    <row r="615" spans="1:12" x14ac:dyDescent="0.25">
      <c r="A615" s="31"/>
      <c r="B615" s="32" t="s">
        <v>358</v>
      </c>
      <c r="C615" s="33">
        <v>9220000</v>
      </c>
      <c r="D615" s="33">
        <v>9220000</v>
      </c>
      <c r="E615" s="33">
        <v>9220000</v>
      </c>
      <c r="F615" s="33">
        <v>9220000</v>
      </c>
      <c r="G615" s="1">
        <f>MAR!I605</f>
        <v>2600596</v>
      </c>
      <c r="H615" s="33">
        <v>0</v>
      </c>
      <c r="I615" s="33">
        <f>82540+806124</f>
        <v>888664</v>
      </c>
      <c r="J615" s="59">
        <f t="shared" si="286"/>
        <v>3489260</v>
      </c>
      <c r="K615" s="54">
        <f t="shared" si="279"/>
        <v>5730740</v>
      </c>
      <c r="L615" s="55">
        <f t="shared" si="280"/>
        <v>0.37844468546637744</v>
      </c>
    </row>
    <row r="616" spans="1:12" x14ac:dyDescent="0.25">
      <c r="A616" s="31"/>
      <c r="B616" s="32" t="s">
        <v>410</v>
      </c>
      <c r="C616" s="33">
        <v>769000</v>
      </c>
      <c r="D616" s="33">
        <v>769000</v>
      </c>
      <c r="E616" s="33">
        <v>769000</v>
      </c>
      <c r="F616" s="33">
        <v>769000</v>
      </c>
      <c r="G616" s="1">
        <f>MAR!I606</f>
        <v>0</v>
      </c>
      <c r="H616" s="33">
        <v>0</v>
      </c>
      <c r="I616" s="33">
        <v>0</v>
      </c>
      <c r="J616" s="59">
        <f t="shared" si="286"/>
        <v>0</v>
      </c>
      <c r="K616" s="54">
        <f t="shared" si="279"/>
        <v>769000</v>
      </c>
      <c r="L616" s="55">
        <f t="shared" si="280"/>
        <v>0</v>
      </c>
    </row>
    <row r="617" spans="1:12" x14ac:dyDescent="0.25">
      <c r="A617" s="31"/>
      <c r="B617" s="32" t="s">
        <v>442</v>
      </c>
      <c r="C617" s="33">
        <v>769000</v>
      </c>
      <c r="D617" s="33">
        <v>769000</v>
      </c>
      <c r="E617" s="33">
        <v>769000</v>
      </c>
      <c r="F617" s="33">
        <v>769000</v>
      </c>
      <c r="G617" s="1">
        <f>MAR!I607</f>
        <v>0</v>
      </c>
      <c r="H617" s="33">
        <v>0</v>
      </c>
      <c r="I617" s="33">
        <v>888664</v>
      </c>
      <c r="J617" s="59">
        <f t="shared" si="286"/>
        <v>888664</v>
      </c>
      <c r="K617" s="54">
        <f t="shared" si="279"/>
        <v>-119664</v>
      </c>
      <c r="L617" s="55">
        <f t="shared" si="280"/>
        <v>1.1556098829648895</v>
      </c>
    </row>
    <row r="618" spans="1:12" x14ac:dyDescent="0.25">
      <c r="A618" s="31">
        <v>511123</v>
      </c>
      <c r="B618" s="32" t="s">
        <v>128</v>
      </c>
      <c r="C618" s="33">
        <f>SUM(C619:C621)</f>
        <v>72380000</v>
      </c>
      <c r="D618" s="33">
        <f>SUM(D619:D621)</f>
        <v>72380000</v>
      </c>
      <c r="E618" s="33">
        <f>SUM(E619:E621)</f>
        <v>72380000</v>
      </c>
      <c r="F618" s="33">
        <f>SUM(F619:F621)</f>
        <v>72380000</v>
      </c>
      <c r="G618" s="33">
        <f>MAR!I608</f>
        <v>12990000</v>
      </c>
      <c r="H618" s="33">
        <f t="shared" ref="H618:I618" si="295">SUM(H619:H621)</f>
        <v>0</v>
      </c>
      <c r="I618" s="33">
        <f t="shared" si="295"/>
        <v>7820000</v>
      </c>
      <c r="J618" s="59">
        <f t="shared" si="286"/>
        <v>20810000</v>
      </c>
      <c r="K618" s="54">
        <f t="shared" si="279"/>
        <v>51570000</v>
      </c>
      <c r="L618" s="55">
        <f t="shared" si="280"/>
        <v>0.28751036197844709</v>
      </c>
    </row>
    <row r="619" spans="1:12" x14ac:dyDescent="0.25">
      <c r="A619" s="31"/>
      <c r="B619" s="32" t="s">
        <v>359</v>
      </c>
      <c r="C619" s="33">
        <v>62040000</v>
      </c>
      <c r="D619" s="33">
        <v>62040000</v>
      </c>
      <c r="E619" s="33">
        <v>62040000</v>
      </c>
      <c r="F619" s="33">
        <v>62040000</v>
      </c>
      <c r="G619" s="1">
        <f>MAR!I609</f>
        <v>12990000</v>
      </c>
      <c r="H619" s="33">
        <v>0</v>
      </c>
      <c r="I619" s="33">
        <f>3910000</f>
        <v>3910000</v>
      </c>
      <c r="J619" s="59">
        <f t="shared" si="286"/>
        <v>16900000</v>
      </c>
      <c r="K619" s="54">
        <f t="shared" si="279"/>
        <v>45140000</v>
      </c>
      <c r="L619" s="55">
        <f t="shared" si="280"/>
        <v>0.27240490006447454</v>
      </c>
    </row>
    <row r="620" spans="1:12" x14ac:dyDescent="0.25">
      <c r="A620" s="31"/>
      <c r="B620" s="32" t="s">
        <v>411</v>
      </c>
      <c r="C620" s="33">
        <v>5170000</v>
      </c>
      <c r="D620" s="33">
        <v>5170000</v>
      </c>
      <c r="E620" s="33">
        <v>5170000</v>
      </c>
      <c r="F620" s="33">
        <v>5170000</v>
      </c>
      <c r="G620" s="1">
        <f>MAR!I610</f>
        <v>0</v>
      </c>
      <c r="H620" s="33">
        <v>0</v>
      </c>
      <c r="I620" s="33">
        <v>0</v>
      </c>
      <c r="J620" s="59">
        <f t="shared" si="286"/>
        <v>0</v>
      </c>
      <c r="K620" s="54">
        <f t="shared" si="279"/>
        <v>5170000</v>
      </c>
      <c r="L620" s="55">
        <f t="shared" si="280"/>
        <v>0</v>
      </c>
    </row>
    <row r="621" spans="1:12" x14ac:dyDescent="0.25">
      <c r="A621" s="31"/>
      <c r="B621" s="32" t="s">
        <v>443</v>
      </c>
      <c r="C621" s="33">
        <v>5170000</v>
      </c>
      <c r="D621" s="33">
        <v>5170000</v>
      </c>
      <c r="E621" s="33">
        <v>5170000</v>
      </c>
      <c r="F621" s="33">
        <v>5170000</v>
      </c>
      <c r="G621" s="1">
        <f>MAR!I611</f>
        <v>0</v>
      </c>
      <c r="H621" s="33">
        <v>0</v>
      </c>
      <c r="I621" s="33">
        <f>3910000</f>
        <v>3910000</v>
      </c>
      <c r="J621" s="59">
        <f t="shared" si="286"/>
        <v>3910000</v>
      </c>
      <c r="K621" s="54">
        <f t="shared" si="279"/>
        <v>1260000</v>
      </c>
      <c r="L621" s="55">
        <f t="shared" si="280"/>
        <v>0.7562862669245648</v>
      </c>
    </row>
    <row r="622" spans="1:12" x14ac:dyDescent="0.25">
      <c r="A622" s="31">
        <v>511124</v>
      </c>
      <c r="B622" s="32" t="s">
        <v>166</v>
      </c>
      <c r="C622" s="33">
        <f>SUM(C623:C625)</f>
        <v>11200000</v>
      </c>
      <c r="D622" s="33">
        <f>SUM(D623:D625)</f>
        <v>11200000</v>
      </c>
      <c r="E622" s="33">
        <f>SUM(E623:E625)</f>
        <v>11200000</v>
      </c>
      <c r="F622" s="33">
        <f>SUM(F623:F625)</f>
        <v>11200000</v>
      </c>
      <c r="G622" s="33">
        <f>MAR!I612</f>
        <v>0</v>
      </c>
      <c r="H622" s="33">
        <f t="shared" ref="H622:I622" si="296">SUM(H623:H625)</f>
        <v>0</v>
      </c>
      <c r="I622" s="33">
        <f t="shared" si="296"/>
        <v>0</v>
      </c>
      <c r="J622" s="59">
        <f t="shared" si="286"/>
        <v>0</v>
      </c>
      <c r="K622" s="54">
        <f t="shared" si="279"/>
        <v>11200000</v>
      </c>
      <c r="L622" s="55">
        <f t="shared" si="280"/>
        <v>0</v>
      </c>
    </row>
    <row r="623" spans="1:12" x14ac:dyDescent="0.25">
      <c r="A623" s="31"/>
      <c r="B623" s="32" t="s">
        <v>360</v>
      </c>
      <c r="C623" s="33">
        <v>9600000</v>
      </c>
      <c r="D623" s="33">
        <v>9600000</v>
      </c>
      <c r="E623" s="33">
        <v>9600000</v>
      </c>
      <c r="F623" s="33">
        <v>9600000</v>
      </c>
      <c r="G623" s="1">
        <f>MAR!I613</f>
        <v>0</v>
      </c>
      <c r="H623" s="33">
        <v>0</v>
      </c>
      <c r="I623" s="33">
        <v>0</v>
      </c>
      <c r="J623" s="59">
        <f t="shared" si="286"/>
        <v>0</v>
      </c>
      <c r="K623" s="54">
        <f t="shared" si="279"/>
        <v>9600000</v>
      </c>
      <c r="L623" s="55">
        <f t="shared" si="280"/>
        <v>0</v>
      </c>
    </row>
    <row r="624" spans="1:12" x14ac:dyDescent="0.25">
      <c r="A624" s="31"/>
      <c r="B624" s="32" t="s">
        <v>412</v>
      </c>
      <c r="C624" s="33">
        <v>800000</v>
      </c>
      <c r="D624" s="33">
        <v>800000</v>
      </c>
      <c r="E624" s="33">
        <v>800000</v>
      </c>
      <c r="F624" s="33">
        <v>800000</v>
      </c>
      <c r="G624" s="1">
        <f>MAR!I614</f>
        <v>0</v>
      </c>
      <c r="H624" s="33">
        <v>0</v>
      </c>
      <c r="I624" s="33">
        <v>0</v>
      </c>
      <c r="J624" s="59">
        <f t="shared" si="286"/>
        <v>0</v>
      </c>
      <c r="K624" s="54">
        <f t="shared" si="279"/>
        <v>800000</v>
      </c>
      <c r="L624" s="55">
        <f t="shared" si="280"/>
        <v>0</v>
      </c>
    </row>
    <row r="625" spans="1:12" x14ac:dyDescent="0.25">
      <c r="A625" s="31"/>
      <c r="B625" s="32" t="s">
        <v>444</v>
      </c>
      <c r="C625" s="33">
        <v>800000</v>
      </c>
      <c r="D625" s="33">
        <v>800000</v>
      </c>
      <c r="E625" s="33">
        <v>800000</v>
      </c>
      <c r="F625" s="33">
        <v>800000</v>
      </c>
      <c r="G625" s="1">
        <f>MAR!I615</f>
        <v>0</v>
      </c>
      <c r="H625" s="33">
        <v>0</v>
      </c>
      <c r="I625" s="33">
        <v>0</v>
      </c>
      <c r="J625" s="59">
        <f t="shared" si="286"/>
        <v>0</v>
      </c>
      <c r="K625" s="54">
        <f t="shared" si="279"/>
        <v>800000</v>
      </c>
      <c r="L625" s="55">
        <f t="shared" si="280"/>
        <v>0</v>
      </c>
    </row>
    <row r="626" spans="1:12" x14ac:dyDescent="0.25">
      <c r="A626" s="31">
        <v>511125</v>
      </c>
      <c r="B626" s="32" t="s">
        <v>129</v>
      </c>
      <c r="C626" s="33">
        <f>SUM(C627:C629)</f>
        <v>2112000</v>
      </c>
      <c r="D626" s="33">
        <f>SUM(D627:D629)</f>
        <v>2112000</v>
      </c>
      <c r="E626" s="33">
        <f>SUM(E627:E629)</f>
        <v>2112000</v>
      </c>
      <c r="F626" s="33">
        <f>SUM(F627:F629)</f>
        <v>2112000</v>
      </c>
      <c r="G626" s="33">
        <f>MAR!I616</f>
        <v>10401</v>
      </c>
      <c r="H626" s="33">
        <f t="shared" ref="H626:I626" si="297">SUM(H627:H629)</f>
        <v>0</v>
      </c>
      <c r="I626" s="33">
        <f t="shared" si="297"/>
        <v>487674</v>
      </c>
      <c r="J626" s="59">
        <f t="shared" si="286"/>
        <v>498075</v>
      </c>
      <c r="K626" s="54">
        <f t="shared" si="279"/>
        <v>1613925</v>
      </c>
      <c r="L626" s="55">
        <f t="shared" si="280"/>
        <v>0.23583096590909092</v>
      </c>
    </row>
    <row r="627" spans="1:12" x14ac:dyDescent="0.25">
      <c r="A627" s="31"/>
      <c r="B627" s="32" t="s">
        <v>361</v>
      </c>
      <c r="C627" s="33">
        <v>1808000</v>
      </c>
      <c r="D627" s="33">
        <v>1808000</v>
      </c>
      <c r="E627" s="33">
        <v>1808000</v>
      </c>
      <c r="F627" s="33">
        <v>1808000</v>
      </c>
      <c r="G627" s="1">
        <f>MAR!I617</f>
        <v>10401</v>
      </c>
      <c r="H627" s="33">
        <v>0</v>
      </c>
      <c r="I627" s="33">
        <v>816</v>
      </c>
      <c r="J627" s="59">
        <f t="shared" si="286"/>
        <v>11217</v>
      </c>
      <c r="K627" s="54">
        <f t="shared" si="279"/>
        <v>1796783</v>
      </c>
      <c r="L627" s="55">
        <f t="shared" si="280"/>
        <v>6.2040929203539827E-3</v>
      </c>
    </row>
    <row r="628" spans="1:12" x14ac:dyDescent="0.25">
      <c r="A628" s="31"/>
      <c r="B628" s="32" t="s">
        <v>413</v>
      </c>
      <c r="C628" s="33">
        <v>152000</v>
      </c>
      <c r="D628" s="33">
        <v>152000</v>
      </c>
      <c r="E628" s="33">
        <v>152000</v>
      </c>
      <c r="F628" s="33">
        <v>152000</v>
      </c>
      <c r="G628" s="1">
        <f>MAR!I618</f>
        <v>0</v>
      </c>
      <c r="H628" s="33">
        <v>0</v>
      </c>
      <c r="I628" s="33">
        <v>0</v>
      </c>
      <c r="J628" s="59">
        <f t="shared" si="286"/>
        <v>0</v>
      </c>
      <c r="K628" s="54">
        <f t="shared" si="279"/>
        <v>152000</v>
      </c>
      <c r="L628" s="55">
        <f t="shared" si="280"/>
        <v>0</v>
      </c>
    </row>
    <row r="629" spans="1:12" x14ac:dyDescent="0.25">
      <c r="A629" s="31"/>
      <c r="B629" s="32" t="s">
        <v>445</v>
      </c>
      <c r="C629" s="33">
        <v>152000</v>
      </c>
      <c r="D629" s="33">
        <v>152000</v>
      </c>
      <c r="E629" s="33">
        <v>152000</v>
      </c>
      <c r="F629" s="33">
        <v>152000</v>
      </c>
      <c r="G629" s="1">
        <f>MAR!I619</f>
        <v>0</v>
      </c>
      <c r="H629" s="33">
        <v>0</v>
      </c>
      <c r="I629" s="33">
        <v>486858</v>
      </c>
      <c r="J629" s="59">
        <f t="shared" si="286"/>
        <v>486858</v>
      </c>
      <c r="K629" s="54">
        <f t="shared" si="279"/>
        <v>-334858</v>
      </c>
      <c r="L629" s="55">
        <f t="shared" si="280"/>
        <v>3.2030131578947367</v>
      </c>
    </row>
    <row r="630" spans="1:12" x14ac:dyDescent="0.25">
      <c r="A630" s="31">
        <v>511126</v>
      </c>
      <c r="B630" s="32" t="s">
        <v>130</v>
      </c>
      <c r="C630" s="33">
        <f>C631</f>
        <v>22210000</v>
      </c>
      <c r="D630" s="33">
        <f>D631</f>
        <v>22210000</v>
      </c>
      <c r="E630" s="33">
        <f>E631</f>
        <v>22210000</v>
      </c>
      <c r="F630" s="33">
        <f>F631</f>
        <v>22210000</v>
      </c>
      <c r="G630" s="33">
        <f>MAR!I620</f>
        <v>5141820</v>
      </c>
      <c r="H630" s="33">
        <f t="shared" ref="H630:I630" si="298">H631</f>
        <v>0</v>
      </c>
      <c r="I630" s="33">
        <f t="shared" si="298"/>
        <v>5214240</v>
      </c>
      <c r="J630" s="59">
        <f t="shared" si="286"/>
        <v>10356060</v>
      </c>
      <c r="K630" s="54">
        <f t="shared" si="279"/>
        <v>11853940</v>
      </c>
      <c r="L630" s="55">
        <f t="shared" si="280"/>
        <v>0.46627915353444394</v>
      </c>
    </row>
    <row r="631" spans="1:12" x14ac:dyDescent="0.25">
      <c r="A631" s="31"/>
      <c r="B631" s="32" t="s">
        <v>362</v>
      </c>
      <c r="C631" s="33">
        <v>22210000</v>
      </c>
      <c r="D631" s="33">
        <v>22210000</v>
      </c>
      <c r="E631" s="33">
        <v>22210000</v>
      </c>
      <c r="F631" s="33">
        <v>22210000</v>
      </c>
      <c r="G631" s="1">
        <f>MAR!I621</f>
        <v>5141820</v>
      </c>
      <c r="H631" s="33">
        <v>0</v>
      </c>
      <c r="I631" s="33">
        <f>1665660*2+941460*2</f>
        <v>5214240</v>
      </c>
      <c r="J631" s="59">
        <f t="shared" si="286"/>
        <v>10356060</v>
      </c>
      <c r="K631" s="54">
        <f t="shared" si="279"/>
        <v>11853940</v>
      </c>
      <c r="L631" s="55">
        <f t="shared" si="280"/>
        <v>0.46627915353444394</v>
      </c>
    </row>
    <row r="632" spans="1:12" x14ac:dyDescent="0.25">
      <c r="A632" s="31">
        <v>511129</v>
      </c>
      <c r="B632" s="32" t="s">
        <v>131</v>
      </c>
      <c r="C632" s="33">
        <f>C633</f>
        <v>63360000</v>
      </c>
      <c r="D632" s="33">
        <f>D633</f>
        <v>63360000</v>
      </c>
      <c r="E632" s="33">
        <f>E633</f>
        <v>63360000</v>
      </c>
      <c r="F632" s="33">
        <f>F633</f>
        <v>63360000</v>
      </c>
      <c r="G632" s="33">
        <f>MAR!I622</f>
        <v>8322000</v>
      </c>
      <c r="H632" s="33">
        <f t="shared" ref="H632:I632" si="299">H633</f>
        <v>0</v>
      </c>
      <c r="I632" s="33">
        <f t="shared" si="299"/>
        <v>5055000</v>
      </c>
      <c r="J632" s="59">
        <f t="shared" si="286"/>
        <v>13377000</v>
      </c>
      <c r="K632" s="54">
        <f t="shared" si="279"/>
        <v>49983000</v>
      </c>
      <c r="L632" s="55">
        <f t="shared" si="280"/>
        <v>0.21112689393939393</v>
      </c>
    </row>
    <row r="633" spans="1:12" x14ac:dyDescent="0.25">
      <c r="A633" s="31"/>
      <c r="B633" s="32" t="s">
        <v>363</v>
      </c>
      <c r="C633" s="33">
        <v>63360000</v>
      </c>
      <c r="D633" s="33">
        <v>63360000</v>
      </c>
      <c r="E633" s="33">
        <v>63360000</v>
      </c>
      <c r="F633" s="33">
        <v>63360000</v>
      </c>
      <c r="G633" s="1">
        <f>MAR!I623</f>
        <v>8322000</v>
      </c>
      <c r="H633" s="33">
        <v>0</v>
      </c>
      <c r="I633" s="33">
        <v>5055000</v>
      </c>
      <c r="J633" s="59">
        <f t="shared" si="286"/>
        <v>13377000</v>
      </c>
      <c r="K633" s="54">
        <f t="shared" si="279"/>
        <v>49983000</v>
      </c>
      <c r="L633" s="55">
        <f t="shared" si="280"/>
        <v>0.21112689393939393</v>
      </c>
    </row>
    <row r="634" spans="1:12" x14ac:dyDescent="0.25">
      <c r="A634" s="31">
        <v>511151</v>
      </c>
      <c r="B634" s="32" t="s">
        <v>171</v>
      </c>
      <c r="C634" s="33">
        <f>SUM(C635:C637)</f>
        <v>2590000</v>
      </c>
      <c r="D634" s="33">
        <f>SUM(D635:D637)</f>
        <v>2590000</v>
      </c>
      <c r="E634" s="33">
        <f>SUM(E635:E637)</f>
        <v>2590000</v>
      </c>
      <c r="F634" s="33">
        <f>SUM(F635:F637)</f>
        <v>2590000</v>
      </c>
      <c r="G634" s="33">
        <f>MAR!I624</f>
        <v>555000</v>
      </c>
      <c r="H634" s="33">
        <f t="shared" ref="H634:I634" si="300">SUM(H635:H637)</f>
        <v>0</v>
      </c>
      <c r="I634" s="33">
        <f t="shared" si="300"/>
        <v>3640000</v>
      </c>
      <c r="J634" s="59">
        <f t="shared" si="286"/>
        <v>4195000</v>
      </c>
      <c r="K634" s="54">
        <f t="shared" si="279"/>
        <v>-1605000</v>
      </c>
      <c r="L634" s="55">
        <f t="shared" si="280"/>
        <v>1.6196911196911197</v>
      </c>
    </row>
    <row r="635" spans="1:12" x14ac:dyDescent="0.25">
      <c r="A635" s="31"/>
      <c r="B635" s="32" t="s">
        <v>364</v>
      </c>
      <c r="C635" s="33">
        <v>2220000</v>
      </c>
      <c r="D635" s="33">
        <v>2220000</v>
      </c>
      <c r="E635" s="33">
        <v>2220000</v>
      </c>
      <c r="F635" s="33">
        <v>2220000</v>
      </c>
      <c r="G635" s="1">
        <f>MAR!I625</f>
        <v>555000</v>
      </c>
      <c r="H635" s="33">
        <v>0</v>
      </c>
      <c r="I635" s="33">
        <f>1635000+185000</f>
        <v>1820000</v>
      </c>
      <c r="J635" s="59">
        <f t="shared" si="286"/>
        <v>2375000</v>
      </c>
      <c r="K635" s="54">
        <f t="shared" si="279"/>
        <v>-155000</v>
      </c>
      <c r="L635" s="55">
        <f t="shared" si="280"/>
        <v>1.0698198198198199</v>
      </c>
    </row>
    <row r="636" spans="1:12" x14ac:dyDescent="0.25">
      <c r="A636" s="31"/>
      <c r="B636" s="32" t="s">
        <v>414</v>
      </c>
      <c r="C636" s="33">
        <v>185000</v>
      </c>
      <c r="D636" s="33">
        <v>185000</v>
      </c>
      <c r="E636" s="33">
        <v>185000</v>
      </c>
      <c r="F636" s="33">
        <v>185000</v>
      </c>
      <c r="G636" s="1">
        <f>MAR!I626</f>
        <v>0</v>
      </c>
      <c r="H636" s="33">
        <v>0</v>
      </c>
      <c r="I636" s="33">
        <v>0</v>
      </c>
      <c r="J636" s="59">
        <f t="shared" si="286"/>
        <v>0</v>
      </c>
      <c r="K636" s="54">
        <f t="shared" si="279"/>
        <v>185000</v>
      </c>
      <c r="L636" s="55">
        <f t="shared" si="280"/>
        <v>0</v>
      </c>
    </row>
    <row r="637" spans="1:12" x14ac:dyDescent="0.25">
      <c r="A637" s="31"/>
      <c r="B637" s="32" t="s">
        <v>446</v>
      </c>
      <c r="C637" s="33">
        <v>185000</v>
      </c>
      <c r="D637" s="33">
        <v>185000</v>
      </c>
      <c r="E637" s="33">
        <v>185000</v>
      </c>
      <c r="F637" s="33">
        <v>185000</v>
      </c>
      <c r="G637" s="1">
        <f>MAR!I627</f>
        <v>0</v>
      </c>
      <c r="H637" s="33">
        <v>0</v>
      </c>
      <c r="I637" s="33">
        <f>1635000+185000</f>
        <v>1820000</v>
      </c>
      <c r="J637" s="59">
        <f t="shared" si="286"/>
        <v>1820000</v>
      </c>
      <c r="K637" s="54">
        <f t="shared" si="279"/>
        <v>-1635000</v>
      </c>
      <c r="L637" s="55">
        <f t="shared" si="280"/>
        <v>9.8378378378378386</v>
      </c>
    </row>
    <row r="638" spans="1:12" x14ac:dyDescent="0.25">
      <c r="A638" s="31" t="s">
        <v>11</v>
      </c>
      <c r="B638" s="32" t="s">
        <v>163</v>
      </c>
      <c r="C638" s="33">
        <f>C639+C643+C656</f>
        <v>1955074000</v>
      </c>
      <c r="D638" s="33">
        <f>D639+D643+D656</f>
        <v>1955074000</v>
      </c>
      <c r="E638" s="33">
        <f>E639+E643+E656</f>
        <v>1955074000</v>
      </c>
      <c r="F638" s="33">
        <f>F639+F643+F656</f>
        <v>1955074000</v>
      </c>
      <c r="G638" s="33">
        <f>MAR!I628</f>
        <v>399779752</v>
      </c>
      <c r="H638" s="33">
        <f t="shared" ref="H638" si="301">H639+H643+H656</f>
        <v>0</v>
      </c>
      <c r="I638" s="33">
        <f>I639+I643+I656</f>
        <v>261195684</v>
      </c>
      <c r="J638" s="59">
        <f t="shared" si="286"/>
        <v>660975436</v>
      </c>
      <c r="K638" s="54">
        <f t="shared" si="279"/>
        <v>1294098564</v>
      </c>
      <c r="L638" s="55">
        <f t="shared" si="280"/>
        <v>0.33808205520609452</v>
      </c>
    </row>
    <row r="639" spans="1:12" x14ac:dyDescent="0.25">
      <c r="A639" s="31">
        <v>511511</v>
      </c>
      <c r="B639" s="32" t="s">
        <v>164</v>
      </c>
      <c r="C639" s="33">
        <f>SUM(C640:C642)</f>
        <v>1407114000</v>
      </c>
      <c r="D639" s="33">
        <f>SUM(D640:D642)</f>
        <v>1407114000</v>
      </c>
      <c r="E639" s="33">
        <f>SUM(E640:E642)</f>
        <v>1407114000</v>
      </c>
      <c r="F639" s="33">
        <f>SUM(F640:F642)</f>
        <v>1407114000</v>
      </c>
      <c r="G639" s="33">
        <f>MAR!I629</f>
        <v>305166000</v>
      </c>
      <c r="H639" s="33">
        <f t="shared" ref="H639:I639" si="302">SUM(H640:H642)</f>
        <v>0</v>
      </c>
      <c r="I639" s="33">
        <f t="shared" si="302"/>
        <v>204180800</v>
      </c>
      <c r="J639" s="59">
        <f t="shared" si="286"/>
        <v>509346800</v>
      </c>
      <c r="K639" s="54">
        <f t="shared" si="279"/>
        <v>897767200</v>
      </c>
      <c r="L639" s="55">
        <f t="shared" si="280"/>
        <v>0.36197976851911073</v>
      </c>
    </row>
    <row r="640" spans="1:12" x14ac:dyDescent="0.25">
      <c r="A640" s="31"/>
      <c r="B640" s="32" t="s">
        <v>365</v>
      </c>
      <c r="C640" s="33">
        <v>1206114000</v>
      </c>
      <c r="D640" s="33">
        <v>1206114000</v>
      </c>
      <c r="E640" s="33">
        <v>1206114000</v>
      </c>
      <c r="F640" s="33">
        <v>1206114000</v>
      </c>
      <c r="G640" s="1">
        <f>MAR!I630</f>
        <v>305166000</v>
      </c>
      <c r="H640" s="33">
        <v>0</v>
      </c>
      <c r="I640" s="33">
        <f>102090400</f>
        <v>102090400</v>
      </c>
      <c r="J640" s="59">
        <f t="shared" si="286"/>
        <v>407256400</v>
      </c>
      <c r="K640" s="54">
        <f t="shared" si="279"/>
        <v>798857600</v>
      </c>
      <c r="L640" s="55">
        <f t="shared" si="280"/>
        <v>0.33765995585823561</v>
      </c>
    </row>
    <row r="641" spans="1:12" x14ac:dyDescent="0.25">
      <c r="A641" s="31"/>
      <c r="B641" s="32" t="s">
        <v>415</v>
      </c>
      <c r="C641" s="33">
        <v>100500000</v>
      </c>
      <c r="D641" s="33">
        <v>100500000</v>
      </c>
      <c r="E641" s="33">
        <v>100500000</v>
      </c>
      <c r="F641" s="33">
        <v>100500000</v>
      </c>
      <c r="G641" s="1">
        <f>MAR!I631</f>
        <v>0</v>
      </c>
      <c r="H641" s="33">
        <v>0</v>
      </c>
      <c r="I641" s="33">
        <v>0</v>
      </c>
      <c r="J641" s="59">
        <f t="shared" si="286"/>
        <v>0</v>
      </c>
      <c r="K641" s="54">
        <f t="shared" si="279"/>
        <v>100500000</v>
      </c>
      <c r="L641" s="55">
        <f t="shared" si="280"/>
        <v>0</v>
      </c>
    </row>
    <row r="642" spans="1:12" x14ac:dyDescent="0.25">
      <c r="A642" s="31"/>
      <c r="B642" s="32" t="s">
        <v>447</v>
      </c>
      <c r="C642" s="33">
        <v>100500000</v>
      </c>
      <c r="D642" s="33">
        <v>100500000</v>
      </c>
      <c r="E642" s="33">
        <v>100500000</v>
      </c>
      <c r="F642" s="33">
        <v>100500000</v>
      </c>
      <c r="G642" s="1">
        <f>MAR!I632</f>
        <v>0</v>
      </c>
      <c r="H642" s="33">
        <v>0</v>
      </c>
      <c r="I642" s="33">
        <f>102090400</f>
        <v>102090400</v>
      </c>
      <c r="J642" s="59">
        <f t="shared" si="286"/>
        <v>102090400</v>
      </c>
      <c r="K642" s="54">
        <f t="shared" si="279"/>
        <v>-1590400</v>
      </c>
      <c r="L642" s="55">
        <f t="shared" si="280"/>
        <v>1.0158248756218906</v>
      </c>
    </row>
    <row r="643" spans="1:12" x14ac:dyDescent="0.25">
      <c r="A643" s="31">
        <v>511512</v>
      </c>
      <c r="B643" s="32" t="s">
        <v>165</v>
      </c>
      <c r="C643" s="33">
        <f>C644+C648+C652</f>
        <v>233800000</v>
      </c>
      <c r="D643" s="33">
        <f>D644+D648+D652</f>
        <v>233800000</v>
      </c>
      <c r="E643" s="33">
        <f>E644+E648+E652</f>
        <v>233800000</v>
      </c>
      <c r="F643" s="33">
        <f>F644+F648+F652</f>
        <v>233800000</v>
      </c>
      <c r="G643" s="33">
        <f>MAR!I633</f>
        <v>49603752</v>
      </c>
      <c r="H643" s="33">
        <f t="shared" ref="H643:I643" si="303">H644+H648+H652</f>
        <v>0</v>
      </c>
      <c r="I643" s="33">
        <f t="shared" si="303"/>
        <v>33249884</v>
      </c>
      <c r="J643" s="59">
        <f t="shared" si="286"/>
        <v>82853636</v>
      </c>
      <c r="K643" s="54">
        <f t="shared" si="279"/>
        <v>150946364</v>
      </c>
      <c r="L643" s="55">
        <f t="shared" si="280"/>
        <v>0.35437825491873398</v>
      </c>
    </row>
    <row r="644" spans="1:12" x14ac:dyDescent="0.25">
      <c r="A644" s="31"/>
      <c r="B644" s="32" t="s">
        <v>366</v>
      </c>
      <c r="C644" s="33">
        <f>SUM(C645:C647)</f>
        <v>103700000</v>
      </c>
      <c r="D644" s="33">
        <f>SUM(D645:D647)</f>
        <v>103700000</v>
      </c>
      <c r="E644" s="33">
        <f>SUM(E645:E647)</f>
        <v>103700000</v>
      </c>
      <c r="F644" s="33">
        <f>SUM(F645:F647)</f>
        <v>103700000</v>
      </c>
      <c r="G644" s="33">
        <f>MAR!I634</f>
        <v>21550260</v>
      </c>
      <c r="H644" s="33">
        <f t="shared" ref="H644:I644" si="304">SUM(H645:H647)</f>
        <v>0</v>
      </c>
      <c r="I644" s="33">
        <f t="shared" si="304"/>
        <v>14398480</v>
      </c>
      <c r="J644" s="59">
        <f t="shared" si="286"/>
        <v>35948740</v>
      </c>
      <c r="K644" s="54">
        <f t="shared" si="279"/>
        <v>67751260</v>
      </c>
      <c r="L644" s="55">
        <f t="shared" si="280"/>
        <v>0.34666094503375122</v>
      </c>
    </row>
    <row r="645" spans="1:12" x14ac:dyDescent="0.25">
      <c r="A645" s="31"/>
      <c r="B645" s="32" t="s">
        <v>416</v>
      </c>
      <c r="C645" s="33">
        <v>88700000</v>
      </c>
      <c r="D645" s="33">
        <v>88700000</v>
      </c>
      <c r="E645" s="33">
        <v>88700000</v>
      </c>
      <c r="F645" s="33">
        <v>88700000</v>
      </c>
      <c r="G645" s="1">
        <f>MAR!I635</f>
        <v>21550260</v>
      </c>
      <c r="H645" s="33">
        <v>0</v>
      </c>
      <c r="I645" s="33">
        <f>7199240</f>
        <v>7199240</v>
      </c>
      <c r="J645" s="59">
        <f t="shared" si="286"/>
        <v>28749500</v>
      </c>
      <c r="K645" s="54">
        <f t="shared" si="279"/>
        <v>59950500</v>
      </c>
      <c r="L645" s="55">
        <f t="shared" si="280"/>
        <v>0.32412063134160091</v>
      </c>
    </row>
    <row r="646" spans="1:12" x14ac:dyDescent="0.25">
      <c r="A646" s="31"/>
      <c r="B646" s="32" t="s">
        <v>448</v>
      </c>
      <c r="C646" s="33">
        <v>7500000</v>
      </c>
      <c r="D646" s="33">
        <v>7500000</v>
      </c>
      <c r="E646" s="33">
        <v>7500000</v>
      </c>
      <c r="F646" s="33">
        <v>7500000</v>
      </c>
      <c r="G646" s="1">
        <f>MAR!I636</f>
        <v>0</v>
      </c>
      <c r="H646" s="33">
        <v>0</v>
      </c>
      <c r="I646" s="33">
        <v>0</v>
      </c>
      <c r="J646" s="59">
        <f t="shared" si="286"/>
        <v>0</v>
      </c>
      <c r="K646" s="54">
        <f t="shared" si="279"/>
        <v>7500000</v>
      </c>
      <c r="L646" s="55">
        <f t="shared" si="280"/>
        <v>0</v>
      </c>
    </row>
    <row r="647" spans="1:12" x14ac:dyDescent="0.25">
      <c r="A647" s="31"/>
      <c r="B647" s="32" t="s">
        <v>467</v>
      </c>
      <c r="C647" s="33">
        <v>7500000</v>
      </c>
      <c r="D647" s="33">
        <v>7500000</v>
      </c>
      <c r="E647" s="33">
        <v>7500000</v>
      </c>
      <c r="F647" s="33">
        <v>7500000</v>
      </c>
      <c r="G647" s="1">
        <f>MAR!I637</f>
        <v>0</v>
      </c>
      <c r="H647" s="33">
        <v>0</v>
      </c>
      <c r="I647" s="33">
        <f>7199240</f>
        <v>7199240</v>
      </c>
      <c r="J647" s="59">
        <f t="shared" si="286"/>
        <v>7199240</v>
      </c>
      <c r="K647" s="54">
        <f t="shared" si="279"/>
        <v>300760</v>
      </c>
      <c r="L647" s="55">
        <f t="shared" si="280"/>
        <v>0.95989866666666668</v>
      </c>
    </row>
    <row r="648" spans="1:12" x14ac:dyDescent="0.25">
      <c r="A648" s="31"/>
      <c r="B648" s="32" t="s">
        <v>481</v>
      </c>
      <c r="C648" s="33">
        <f>SUM(C649:C651)</f>
        <v>32100000</v>
      </c>
      <c r="D648" s="33">
        <f>SUM(D649:D651)</f>
        <v>32100000</v>
      </c>
      <c r="E648" s="33">
        <f>SUM(E649:E651)</f>
        <v>32100000</v>
      </c>
      <c r="F648" s="33">
        <f>SUM(F649:F651)</f>
        <v>32100000</v>
      </c>
      <c r="G648" s="33">
        <f>MAR!I638</f>
        <v>6979272</v>
      </c>
      <c r="H648" s="33">
        <f t="shared" ref="H648:I648" si="305">SUM(H649:H651)</f>
        <v>0</v>
      </c>
      <c r="I648" s="33">
        <f t="shared" si="305"/>
        <v>4729504</v>
      </c>
      <c r="J648" s="59">
        <f t="shared" si="286"/>
        <v>11708776</v>
      </c>
      <c r="K648" s="54">
        <f t="shared" ref="K648:K711" si="306">F648-J648</f>
        <v>20391224</v>
      </c>
      <c r="L648" s="55">
        <f t="shared" ref="L648:L711" si="307">J648/F648</f>
        <v>0.36475937694704053</v>
      </c>
    </row>
    <row r="649" spans="1:12" x14ac:dyDescent="0.25">
      <c r="A649" s="31"/>
      <c r="B649" s="32" t="s">
        <v>489</v>
      </c>
      <c r="C649" s="33">
        <v>27500000</v>
      </c>
      <c r="D649" s="33">
        <v>27500000</v>
      </c>
      <c r="E649" s="33">
        <v>27500000</v>
      </c>
      <c r="F649" s="33">
        <v>27500000</v>
      </c>
      <c r="G649" s="1">
        <f>MAR!I639</f>
        <v>6979272</v>
      </c>
      <c r="H649" s="33">
        <v>0</v>
      </c>
      <c r="I649" s="33">
        <f>2331170</f>
        <v>2331170</v>
      </c>
      <c r="J649" s="59">
        <f t="shared" si="286"/>
        <v>9310442</v>
      </c>
      <c r="K649" s="54">
        <f t="shared" si="306"/>
        <v>18189558</v>
      </c>
      <c r="L649" s="55">
        <f t="shared" si="307"/>
        <v>0.33856152727272726</v>
      </c>
    </row>
    <row r="650" spans="1:12" x14ac:dyDescent="0.25">
      <c r="A650" s="31"/>
      <c r="B650" s="32" t="s">
        <v>494</v>
      </c>
      <c r="C650" s="33">
        <v>2300000</v>
      </c>
      <c r="D650" s="33">
        <v>2300000</v>
      </c>
      <c r="E650" s="33">
        <v>2300000</v>
      </c>
      <c r="F650" s="33">
        <v>2300000</v>
      </c>
      <c r="G650" s="1">
        <f>MAR!I640</f>
        <v>0</v>
      </c>
      <c r="H650" s="33">
        <v>0</v>
      </c>
      <c r="I650" s="33">
        <v>0</v>
      </c>
      <c r="J650" s="59">
        <f t="shared" si="286"/>
        <v>0</v>
      </c>
      <c r="K650" s="54">
        <f t="shared" si="306"/>
        <v>2300000</v>
      </c>
      <c r="L650" s="55">
        <f t="shared" si="307"/>
        <v>0</v>
      </c>
    </row>
    <row r="651" spans="1:12" x14ac:dyDescent="0.25">
      <c r="A651" s="31"/>
      <c r="B651" s="32" t="s">
        <v>498</v>
      </c>
      <c r="C651" s="33">
        <v>2300000</v>
      </c>
      <c r="D651" s="33">
        <v>2300000</v>
      </c>
      <c r="E651" s="33">
        <v>2300000</v>
      </c>
      <c r="F651" s="33">
        <v>2300000</v>
      </c>
      <c r="G651" s="1">
        <f>MAR!I641</f>
        <v>0</v>
      </c>
      <c r="H651" s="33">
        <v>0</v>
      </c>
      <c r="I651" s="33">
        <v>2398334</v>
      </c>
      <c r="J651" s="59">
        <f t="shared" si="286"/>
        <v>2398334</v>
      </c>
      <c r="K651" s="54">
        <f t="shared" si="306"/>
        <v>-98334</v>
      </c>
      <c r="L651" s="55">
        <f t="shared" si="307"/>
        <v>1.0427539130434782</v>
      </c>
    </row>
    <row r="652" spans="1:12" x14ac:dyDescent="0.25">
      <c r="A652" s="31"/>
      <c r="B652" s="32" t="s">
        <v>502</v>
      </c>
      <c r="C652" s="33">
        <f>SUM(C653:C655)</f>
        <v>98000000</v>
      </c>
      <c r="D652" s="33">
        <f>SUM(D653:D655)</f>
        <v>98000000</v>
      </c>
      <c r="E652" s="33">
        <f>SUM(E653:E655)</f>
        <v>98000000</v>
      </c>
      <c r="F652" s="33">
        <f>SUM(F653:F655)</f>
        <v>98000000</v>
      </c>
      <c r="G652" s="33">
        <f>MAR!I642</f>
        <v>21074220</v>
      </c>
      <c r="H652" s="33">
        <f t="shared" ref="H652:I652" si="308">SUM(H653:H655)</f>
        <v>0</v>
      </c>
      <c r="I652" s="33">
        <f t="shared" si="308"/>
        <v>14121900</v>
      </c>
      <c r="J652" s="59">
        <f t="shared" si="286"/>
        <v>35196120</v>
      </c>
      <c r="K652" s="54">
        <f t="shared" si="306"/>
        <v>62803880</v>
      </c>
      <c r="L652" s="55">
        <f t="shared" si="307"/>
        <v>0.35914408163265304</v>
      </c>
    </row>
    <row r="653" spans="1:12" x14ac:dyDescent="0.25">
      <c r="A653" s="31"/>
      <c r="B653" s="32" t="s">
        <v>508</v>
      </c>
      <c r="C653" s="33">
        <v>84000000</v>
      </c>
      <c r="D653" s="33">
        <v>84000000</v>
      </c>
      <c r="E653" s="33">
        <v>84000000</v>
      </c>
      <c r="F653" s="33">
        <v>84000000</v>
      </c>
      <c r="G653" s="1">
        <f>MAR!I643</f>
        <v>21074220</v>
      </c>
      <c r="H653" s="33">
        <v>0</v>
      </c>
      <c r="I653" s="33">
        <f>7024740</f>
        <v>7024740</v>
      </c>
      <c r="J653" s="59">
        <f t="shared" si="286"/>
        <v>28098960</v>
      </c>
      <c r="K653" s="54">
        <f t="shared" si="306"/>
        <v>55901040</v>
      </c>
      <c r="L653" s="55">
        <f t="shared" si="307"/>
        <v>0.33451142857142857</v>
      </c>
    </row>
    <row r="654" spans="1:12" x14ac:dyDescent="0.25">
      <c r="A654" s="31"/>
      <c r="B654" s="32" t="s">
        <v>511</v>
      </c>
      <c r="C654" s="33">
        <v>7000000</v>
      </c>
      <c r="D654" s="33">
        <v>7000000</v>
      </c>
      <c r="E654" s="33">
        <v>7000000</v>
      </c>
      <c r="F654" s="33">
        <v>7000000</v>
      </c>
      <c r="G654" s="1">
        <f>MAR!I644</f>
        <v>0</v>
      </c>
      <c r="H654" s="33">
        <v>0</v>
      </c>
      <c r="I654" s="33">
        <v>0</v>
      </c>
      <c r="J654" s="59">
        <f t="shared" si="286"/>
        <v>0</v>
      </c>
      <c r="K654" s="54">
        <f t="shared" si="306"/>
        <v>7000000</v>
      </c>
      <c r="L654" s="55">
        <f t="shared" si="307"/>
        <v>0</v>
      </c>
    </row>
    <row r="655" spans="1:12" x14ac:dyDescent="0.25">
      <c r="A655" s="31"/>
      <c r="B655" s="9" t="s">
        <v>512</v>
      </c>
      <c r="C655" s="33">
        <v>7000000</v>
      </c>
      <c r="D655" s="33">
        <v>7000000</v>
      </c>
      <c r="E655" s="33">
        <v>7000000</v>
      </c>
      <c r="F655" s="33">
        <v>7000000</v>
      </c>
      <c r="G655" s="1">
        <f>MAR!I645</f>
        <v>0</v>
      </c>
      <c r="H655" s="33">
        <v>0</v>
      </c>
      <c r="I655" s="33">
        <v>7097160</v>
      </c>
      <c r="J655" s="59">
        <f t="shared" si="286"/>
        <v>7097160</v>
      </c>
      <c r="K655" s="54">
        <f t="shared" si="306"/>
        <v>-97160</v>
      </c>
      <c r="L655" s="55">
        <f t="shared" si="307"/>
        <v>1.0138799999999999</v>
      </c>
    </row>
    <row r="656" spans="1:12" x14ac:dyDescent="0.25">
      <c r="A656" s="31">
        <v>511519</v>
      </c>
      <c r="B656" s="32" t="s">
        <v>267</v>
      </c>
      <c r="C656" s="33">
        <f>C657</f>
        <v>314160000</v>
      </c>
      <c r="D656" s="33">
        <f>D657</f>
        <v>314160000</v>
      </c>
      <c r="E656" s="33">
        <f>E657</f>
        <v>314160000</v>
      </c>
      <c r="F656" s="33">
        <f>F657</f>
        <v>314160000</v>
      </c>
      <c r="G656" s="33">
        <f>MAR!I646</f>
        <v>45010000</v>
      </c>
      <c r="H656" s="33">
        <f t="shared" ref="H656:I656" si="309">H657</f>
        <v>0</v>
      </c>
      <c r="I656" s="33">
        <f t="shared" si="309"/>
        <v>23765000</v>
      </c>
      <c r="J656" s="59">
        <f t="shared" si="286"/>
        <v>68775000</v>
      </c>
      <c r="K656" s="54">
        <f t="shared" si="306"/>
        <v>245385000</v>
      </c>
      <c r="L656" s="55">
        <f t="shared" si="307"/>
        <v>0.21891711229946523</v>
      </c>
    </row>
    <row r="657" spans="1:12" x14ac:dyDescent="0.25">
      <c r="A657" s="31"/>
      <c r="B657" s="32" t="s">
        <v>367</v>
      </c>
      <c r="C657" s="33">
        <v>314160000</v>
      </c>
      <c r="D657" s="33">
        <v>314160000</v>
      </c>
      <c r="E657" s="33">
        <v>314160000</v>
      </c>
      <c r="F657" s="33">
        <v>314160000</v>
      </c>
      <c r="G657" s="1">
        <f>MAR!I647</f>
        <v>45010000</v>
      </c>
      <c r="H657" s="33">
        <v>0</v>
      </c>
      <c r="I657" s="33">
        <v>23765000</v>
      </c>
      <c r="J657" s="59">
        <f t="shared" si="286"/>
        <v>68775000</v>
      </c>
      <c r="K657" s="54">
        <f t="shared" si="306"/>
        <v>245385000</v>
      </c>
      <c r="L657" s="55">
        <f t="shared" si="307"/>
        <v>0.21891711229946523</v>
      </c>
    </row>
    <row r="658" spans="1:12" x14ac:dyDescent="0.25">
      <c r="A658" s="31" t="s">
        <v>10</v>
      </c>
      <c r="B658" s="32" t="s">
        <v>132</v>
      </c>
      <c r="C658" s="33">
        <f>C659</f>
        <v>1349233000</v>
      </c>
      <c r="D658" s="33">
        <f>D659</f>
        <v>1349233000</v>
      </c>
      <c r="E658" s="33">
        <f>E659</f>
        <v>1349233000</v>
      </c>
      <c r="F658" s="33">
        <f>F659</f>
        <v>1349233000</v>
      </c>
      <c r="G658" s="33">
        <f>MAR!I648</f>
        <v>215099281</v>
      </c>
      <c r="H658" s="33">
        <f t="shared" ref="H658:I658" si="310">H659</f>
        <v>0</v>
      </c>
      <c r="I658" s="33">
        <f t="shared" si="310"/>
        <v>171499763</v>
      </c>
      <c r="J658" s="59">
        <f t="shared" ref="J658:J721" si="311">SUM(G658:I658)</f>
        <v>386599044</v>
      </c>
      <c r="K658" s="54">
        <f t="shared" si="306"/>
        <v>962633956</v>
      </c>
      <c r="L658" s="55">
        <f t="shared" si="307"/>
        <v>0.28653245510597503</v>
      </c>
    </row>
    <row r="659" spans="1:12" x14ac:dyDescent="0.25">
      <c r="A659" s="31">
        <v>512411</v>
      </c>
      <c r="B659" s="32" t="s">
        <v>133</v>
      </c>
      <c r="C659" s="33">
        <f>SUM(C660:C662)</f>
        <v>1349233000</v>
      </c>
      <c r="D659" s="33">
        <f>SUM(D660:D662)</f>
        <v>1349233000</v>
      </c>
      <c r="E659" s="33">
        <f>SUM(E660:E662)</f>
        <v>1349233000</v>
      </c>
      <c r="F659" s="33">
        <f>SUM(F660:F662)</f>
        <v>1349233000</v>
      </c>
      <c r="G659" s="33">
        <f>MAR!I649</f>
        <v>215099281</v>
      </c>
      <c r="H659" s="33">
        <f t="shared" ref="H659:I659" si="312">SUM(H660:H662)</f>
        <v>0</v>
      </c>
      <c r="I659" s="33">
        <f t="shared" si="312"/>
        <v>171499763</v>
      </c>
      <c r="J659" s="59">
        <f t="shared" si="311"/>
        <v>386599044</v>
      </c>
      <c r="K659" s="54">
        <f t="shared" si="306"/>
        <v>962633956</v>
      </c>
      <c r="L659" s="55">
        <f t="shared" si="307"/>
        <v>0.28653245510597503</v>
      </c>
    </row>
    <row r="660" spans="1:12" x14ac:dyDescent="0.25">
      <c r="A660" s="31"/>
      <c r="B660" s="32" t="s">
        <v>368</v>
      </c>
      <c r="C660" s="33">
        <v>1156485000</v>
      </c>
      <c r="D660" s="33">
        <v>1156485000</v>
      </c>
      <c r="E660" s="33">
        <v>1156485000</v>
      </c>
      <c r="F660" s="33">
        <v>1156485000</v>
      </c>
      <c r="G660" s="1">
        <f>MAR!I650</f>
        <v>215099281</v>
      </c>
      <c r="H660" s="33">
        <v>0</v>
      </c>
      <c r="I660" s="33">
        <f>C759+C761</f>
        <v>108153963</v>
      </c>
      <c r="J660" s="59">
        <f t="shared" si="311"/>
        <v>323253244</v>
      </c>
      <c r="K660" s="54">
        <f t="shared" si="306"/>
        <v>833231756</v>
      </c>
      <c r="L660" s="55">
        <f t="shared" si="307"/>
        <v>0.27951356394592236</v>
      </c>
    </row>
    <row r="661" spans="1:12" x14ac:dyDescent="0.25">
      <c r="A661" s="31"/>
      <c r="B661" s="32" t="s">
        <v>417</v>
      </c>
      <c r="C661" s="33">
        <v>96374000</v>
      </c>
      <c r="D661" s="33">
        <v>96374000</v>
      </c>
      <c r="E661" s="33">
        <v>96374000</v>
      </c>
      <c r="F661" s="33">
        <v>96374000</v>
      </c>
      <c r="G661" s="1">
        <f>MAR!I651</f>
        <v>0</v>
      </c>
      <c r="H661" s="33">
        <v>0</v>
      </c>
      <c r="I661" s="33">
        <v>0</v>
      </c>
      <c r="J661" s="59">
        <f t="shared" si="311"/>
        <v>0</v>
      </c>
      <c r="K661" s="54">
        <f t="shared" si="306"/>
        <v>96374000</v>
      </c>
      <c r="L661" s="55">
        <f t="shared" si="307"/>
        <v>0</v>
      </c>
    </row>
    <row r="662" spans="1:12" x14ac:dyDescent="0.25">
      <c r="A662" s="31"/>
      <c r="B662" s="32" t="s">
        <v>449</v>
      </c>
      <c r="C662" s="33">
        <v>96374000</v>
      </c>
      <c r="D662" s="33">
        <v>96374000</v>
      </c>
      <c r="E662" s="33">
        <v>96374000</v>
      </c>
      <c r="F662" s="33">
        <v>96374000</v>
      </c>
      <c r="G662" s="1">
        <f>MAR!I652</f>
        <v>0</v>
      </c>
      <c r="H662" s="33">
        <v>0</v>
      </c>
      <c r="I662" s="33">
        <v>63345800</v>
      </c>
      <c r="J662" s="59">
        <f t="shared" si="311"/>
        <v>63345800</v>
      </c>
      <c r="K662" s="54">
        <f t="shared" si="306"/>
        <v>33028200</v>
      </c>
      <c r="L662" s="55">
        <f t="shared" si="307"/>
        <v>0.65729138564343081</v>
      </c>
    </row>
    <row r="663" spans="1:12" x14ac:dyDescent="0.25">
      <c r="A663" s="30" t="s">
        <v>170</v>
      </c>
      <c r="B663" s="32" t="s">
        <v>134</v>
      </c>
      <c r="C663" s="33">
        <f>C664+C683+C690+C695+C699+C705+C713+C719+C722+C726+C732+C735+C742</f>
        <v>1395964000</v>
      </c>
      <c r="D663" s="33">
        <f>D664+D683+D690+D695+D699+D705+D713+D719+D722+D726+D732+D735+D742</f>
        <v>1395964000</v>
      </c>
      <c r="E663" s="33">
        <f>E664+E683+E690+E695+E699+E705+E713+E719+E722+E726+E732+E735+E742</f>
        <v>1395964000</v>
      </c>
      <c r="F663" s="33">
        <f>F664+F683+F690+F695+F699+F705+F713+F719+F722+F726+F732+F735+F742</f>
        <v>1395964000</v>
      </c>
      <c r="G663" s="33">
        <f>MAR!I653</f>
        <v>387142120</v>
      </c>
      <c r="H663" s="33">
        <f t="shared" ref="H663:I663" si="313">H664+H683+H690+H695+H699+H705+H713+H719+H722+H726+H732+H735+H742</f>
        <v>155663661</v>
      </c>
      <c r="I663" s="33">
        <f t="shared" si="313"/>
        <v>25388000</v>
      </c>
      <c r="J663" s="59">
        <f t="shared" si="311"/>
        <v>568193781</v>
      </c>
      <c r="K663" s="54">
        <f t="shared" si="306"/>
        <v>827770219</v>
      </c>
      <c r="L663" s="55">
        <f t="shared" si="307"/>
        <v>0.40702609881057106</v>
      </c>
    </row>
    <row r="664" spans="1:12" x14ac:dyDescent="0.25">
      <c r="A664" s="31" t="s">
        <v>0</v>
      </c>
      <c r="B664" s="32" t="s">
        <v>135</v>
      </c>
      <c r="C664" s="33">
        <f>C665+C675+C677+C680</f>
        <v>254650000</v>
      </c>
      <c r="D664" s="33">
        <f>D665+D675+D677+D680</f>
        <v>254650000</v>
      </c>
      <c r="E664" s="33">
        <f>E665+E675+E677+E680</f>
        <v>254650000</v>
      </c>
      <c r="F664" s="33">
        <f>F665+F675+F677+F680</f>
        <v>246650000</v>
      </c>
      <c r="G664" s="33">
        <f>MAR!I654</f>
        <v>47283543</v>
      </c>
      <c r="H664" s="33">
        <f t="shared" ref="H664:I664" si="314">H665+H675+H677+H680</f>
        <v>14352659</v>
      </c>
      <c r="I664" s="33">
        <f t="shared" si="314"/>
        <v>25388000</v>
      </c>
      <c r="J664" s="59">
        <f t="shared" si="311"/>
        <v>87024202</v>
      </c>
      <c r="K664" s="54">
        <f t="shared" si="306"/>
        <v>159625798</v>
      </c>
      <c r="L664" s="55">
        <f t="shared" si="307"/>
        <v>0.35282465842286642</v>
      </c>
    </row>
    <row r="665" spans="1:12" x14ac:dyDescent="0.25">
      <c r="A665" s="31">
        <v>521111</v>
      </c>
      <c r="B665" s="32" t="s">
        <v>136</v>
      </c>
      <c r="C665" s="33">
        <f>SUM(C666:C674)</f>
        <v>206150000</v>
      </c>
      <c r="D665" s="33">
        <f>SUM(D666:D674)</f>
        <v>206150000</v>
      </c>
      <c r="E665" s="33">
        <f>SUM(E666:E674)</f>
        <v>206150000</v>
      </c>
      <c r="F665" s="33">
        <f>SUM(F666:F674)</f>
        <v>200650000</v>
      </c>
      <c r="G665" s="33">
        <f>MAR!I655</f>
        <v>36999543</v>
      </c>
      <c r="H665" s="33">
        <f t="shared" ref="H665:I665" si="315">SUM(H666:H674)</f>
        <v>14352659</v>
      </c>
      <c r="I665" s="33">
        <f t="shared" si="315"/>
        <v>22000000</v>
      </c>
      <c r="J665" s="59">
        <f t="shared" si="311"/>
        <v>73352202</v>
      </c>
      <c r="K665" s="54">
        <f t="shared" si="306"/>
        <v>127297798</v>
      </c>
      <c r="L665" s="55">
        <f t="shared" si="307"/>
        <v>0.365572898081236</v>
      </c>
    </row>
    <row r="666" spans="1:12" x14ac:dyDescent="0.25">
      <c r="A666" s="31"/>
      <c r="B666" s="32" t="s">
        <v>369</v>
      </c>
      <c r="C666" s="33">
        <v>27600000</v>
      </c>
      <c r="D666" s="33">
        <v>27600000</v>
      </c>
      <c r="E666" s="33">
        <v>27600000</v>
      </c>
      <c r="F666" s="33">
        <v>27600000</v>
      </c>
      <c r="G666" s="1">
        <f>MAR!I656</f>
        <v>8452943</v>
      </c>
      <c r="H666" s="33">
        <v>2731659</v>
      </c>
      <c r="I666" s="33">
        <v>0</v>
      </c>
      <c r="J666" s="59">
        <f t="shared" si="311"/>
        <v>11184602</v>
      </c>
      <c r="K666" s="54">
        <f t="shared" si="306"/>
        <v>16415398</v>
      </c>
      <c r="L666" s="55">
        <f t="shared" si="307"/>
        <v>0.4052392028985507</v>
      </c>
    </row>
    <row r="667" spans="1:12" x14ac:dyDescent="0.25">
      <c r="A667" s="31"/>
      <c r="B667" s="32" t="s">
        <v>418</v>
      </c>
      <c r="C667" s="33">
        <v>45500000</v>
      </c>
      <c r="D667" s="33">
        <v>45500000</v>
      </c>
      <c r="E667" s="33">
        <v>45500000</v>
      </c>
      <c r="F667" s="33">
        <v>45500000</v>
      </c>
      <c r="G667" s="1">
        <f>MAR!I657</f>
        <v>7000000</v>
      </c>
      <c r="H667" s="33">
        <v>0</v>
      </c>
      <c r="I667" s="33">
        <f>3500000*2</f>
        <v>7000000</v>
      </c>
      <c r="J667" s="59">
        <f t="shared" si="311"/>
        <v>14000000</v>
      </c>
      <c r="K667" s="54">
        <f t="shared" si="306"/>
        <v>31500000</v>
      </c>
      <c r="L667" s="55">
        <f t="shared" si="307"/>
        <v>0.30769230769230771</v>
      </c>
    </row>
    <row r="668" spans="1:12" x14ac:dyDescent="0.25">
      <c r="A668" s="31"/>
      <c r="B668" s="32" t="s">
        <v>450</v>
      </c>
      <c r="C668" s="33">
        <v>13000000</v>
      </c>
      <c r="D668" s="33">
        <v>13000000</v>
      </c>
      <c r="E668" s="33">
        <v>13000000</v>
      </c>
      <c r="F668" s="33">
        <v>13000000</v>
      </c>
      <c r="G668" s="1">
        <f>MAR!I658</f>
        <v>2000000</v>
      </c>
      <c r="H668" s="33">
        <v>0</v>
      </c>
      <c r="I668" s="33">
        <f>2*1000000</f>
        <v>2000000</v>
      </c>
      <c r="J668" s="59">
        <f t="shared" si="311"/>
        <v>4000000</v>
      </c>
      <c r="K668" s="54">
        <f t="shared" si="306"/>
        <v>9000000</v>
      </c>
      <c r="L668" s="55">
        <f t="shared" si="307"/>
        <v>0.30769230769230771</v>
      </c>
    </row>
    <row r="669" spans="1:12" x14ac:dyDescent="0.25">
      <c r="A669" s="31"/>
      <c r="B669" s="32" t="s">
        <v>468</v>
      </c>
      <c r="C669" s="33">
        <v>32500000</v>
      </c>
      <c r="D669" s="33">
        <v>32500000</v>
      </c>
      <c r="E669" s="33">
        <v>32500000</v>
      </c>
      <c r="F669" s="33">
        <v>32500000</v>
      </c>
      <c r="G669" s="1">
        <f>MAR!I659</f>
        <v>5000000</v>
      </c>
      <c r="H669" s="33">
        <v>0</v>
      </c>
      <c r="I669" s="33">
        <f>2*2500000</f>
        <v>5000000</v>
      </c>
      <c r="J669" s="59">
        <f t="shared" si="311"/>
        <v>10000000</v>
      </c>
      <c r="K669" s="54">
        <f t="shared" si="306"/>
        <v>22500000</v>
      </c>
      <c r="L669" s="55">
        <f t="shared" si="307"/>
        <v>0.30769230769230771</v>
      </c>
    </row>
    <row r="670" spans="1:12" x14ac:dyDescent="0.25">
      <c r="A670" s="31"/>
      <c r="B670" s="32" t="s">
        <v>482</v>
      </c>
      <c r="C670" s="33">
        <v>52000000</v>
      </c>
      <c r="D670" s="33">
        <v>52000000</v>
      </c>
      <c r="E670" s="33">
        <v>52000000</v>
      </c>
      <c r="F670" s="33">
        <v>44000000</v>
      </c>
      <c r="G670" s="1">
        <f>MAR!I660</f>
        <v>0</v>
      </c>
      <c r="H670" s="33">
        <v>0</v>
      </c>
      <c r="I670" s="33">
        <f>2*4000000</f>
        <v>8000000</v>
      </c>
      <c r="J670" s="59">
        <f t="shared" si="311"/>
        <v>8000000</v>
      </c>
      <c r="K670" s="54">
        <f t="shared" si="306"/>
        <v>36000000</v>
      </c>
      <c r="L670" s="55">
        <f t="shared" si="307"/>
        <v>0.18181818181818182</v>
      </c>
    </row>
    <row r="671" spans="1:12" x14ac:dyDescent="0.25">
      <c r="A671" s="31"/>
      <c r="B671" s="32" t="s">
        <v>490</v>
      </c>
      <c r="C671" s="33">
        <v>1600000</v>
      </c>
      <c r="D671" s="33">
        <v>1600000</v>
      </c>
      <c r="E671" s="33">
        <v>1600000</v>
      </c>
      <c r="F671" s="33">
        <v>1600000</v>
      </c>
      <c r="G671" s="1">
        <f>MAR!I661</f>
        <v>378000</v>
      </c>
      <c r="H671" s="33">
        <v>132000</v>
      </c>
      <c r="I671" s="33">
        <v>0</v>
      </c>
      <c r="J671" s="59">
        <f t="shared" si="311"/>
        <v>510000</v>
      </c>
      <c r="K671" s="54">
        <f t="shared" si="306"/>
        <v>1090000</v>
      </c>
      <c r="L671" s="55">
        <f t="shared" si="307"/>
        <v>0.31874999999999998</v>
      </c>
    </row>
    <row r="672" spans="1:12" x14ac:dyDescent="0.25">
      <c r="A672" s="31"/>
      <c r="B672" s="32" t="s">
        <v>495</v>
      </c>
      <c r="C672" s="33">
        <v>1100000</v>
      </c>
      <c r="D672" s="33">
        <v>1100000</v>
      </c>
      <c r="E672" s="33">
        <v>1100000</v>
      </c>
      <c r="F672" s="33">
        <v>1100000</v>
      </c>
      <c r="G672" s="1">
        <f>MAR!I662</f>
        <v>0</v>
      </c>
      <c r="H672" s="33"/>
      <c r="I672" s="33">
        <v>0</v>
      </c>
      <c r="J672" s="59">
        <f t="shared" si="311"/>
        <v>0</v>
      </c>
      <c r="K672" s="54">
        <f t="shared" si="306"/>
        <v>1100000</v>
      </c>
      <c r="L672" s="55">
        <f t="shared" si="307"/>
        <v>0</v>
      </c>
    </row>
    <row r="673" spans="1:13" s="101" customFormat="1" x14ac:dyDescent="0.25">
      <c r="A673" s="93"/>
      <c r="B673" s="94" t="s">
        <v>499</v>
      </c>
      <c r="C673" s="95">
        <v>30850000</v>
      </c>
      <c r="D673" s="95">
        <v>30850000</v>
      </c>
      <c r="E673" s="95">
        <v>30850000</v>
      </c>
      <c r="F673" s="95">
        <v>33350000</v>
      </c>
      <c r="G673" s="96">
        <f>MAR!I663</f>
        <v>13998600</v>
      </c>
      <c r="H673" s="95">
        <f>8343500+825000+2235500</f>
        <v>11404000</v>
      </c>
      <c r="I673" s="95">
        <v>0</v>
      </c>
      <c r="J673" s="97">
        <f t="shared" si="311"/>
        <v>25402600</v>
      </c>
      <c r="K673" s="98">
        <f t="shared" si="306"/>
        <v>7947400</v>
      </c>
      <c r="L673" s="99">
        <f t="shared" si="307"/>
        <v>0.76169715142428784</v>
      </c>
      <c r="M673" s="100"/>
    </row>
    <row r="674" spans="1:13" x14ac:dyDescent="0.25">
      <c r="A674" s="31"/>
      <c r="B674" s="32" t="s">
        <v>503</v>
      </c>
      <c r="C674" s="33">
        <v>2000000</v>
      </c>
      <c r="D674" s="33">
        <v>2000000</v>
      </c>
      <c r="E674" s="33">
        <v>2000000</v>
      </c>
      <c r="F674" s="33">
        <v>2000000</v>
      </c>
      <c r="G674" s="1">
        <f>MAR!I664</f>
        <v>170000</v>
      </c>
      <c r="H674" s="33">
        <v>85000</v>
      </c>
      <c r="I674" s="33">
        <v>0</v>
      </c>
      <c r="J674" s="59">
        <f t="shared" si="311"/>
        <v>255000</v>
      </c>
      <c r="K674" s="54">
        <f t="shared" si="306"/>
        <v>1745000</v>
      </c>
      <c r="L674" s="55">
        <f t="shared" si="307"/>
        <v>0.1275</v>
      </c>
    </row>
    <row r="675" spans="1:13" x14ac:dyDescent="0.25">
      <c r="A675" s="31">
        <v>521114</v>
      </c>
      <c r="B675" s="32" t="s">
        <v>137</v>
      </c>
      <c r="C675" s="33">
        <f>C676</f>
        <v>3000000</v>
      </c>
      <c r="D675" s="33">
        <f>D676</f>
        <v>3000000</v>
      </c>
      <c r="E675" s="33">
        <f>E676</f>
        <v>3000000</v>
      </c>
      <c r="F675" s="33">
        <f>F676</f>
        <v>3000000</v>
      </c>
      <c r="G675" s="33">
        <f>MAR!I665</f>
        <v>1542500</v>
      </c>
      <c r="H675" s="33">
        <f t="shared" ref="H675:I675" si="316">H676</f>
        <v>0</v>
      </c>
      <c r="I675" s="33">
        <f t="shared" si="316"/>
        <v>0</v>
      </c>
      <c r="J675" s="59">
        <f t="shared" si="311"/>
        <v>1542500</v>
      </c>
      <c r="K675" s="54">
        <f t="shared" si="306"/>
        <v>1457500</v>
      </c>
      <c r="L675" s="55">
        <f t="shared" si="307"/>
        <v>0.51416666666666666</v>
      </c>
    </row>
    <row r="676" spans="1:13" x14ac:dyDescent="0.25">
      <c r="A676" s="31"/>
      <c r="B676" s="32" t="s">
        <v>370</v>
      </c>
      <c r="C676" s="33">
        <v>3000000</v>
      </c>
      <c r="D676" s="33">
        <v>3000000</v>
      </c>
      <c r="E676" s="33">
        <v>3000000</v>
      </c>
      <c r="F676" s="33">
        <v>3000000</v>
      </c>
      <c r="G676" s="1">
        <f>MAR!I666</f>
        <v>1542500</v>
      </c>
      <c r="H676" s="33"/>
      <c r="I676" s="33">
        <v>0</v>
      </c>
      <c r="J676" s="59">
        <f t="shared" si="311"/>
        <v>1542500</v>
      </c>
      <c r="K676" s="54">
        <f t="shared" si="306"/>
        <v>1457500</v>
      </c>
      <c r="L676" s="55">
        <f t="shared" si="307"/>
        <v>0.51416666666666666</v>
      </c>
    </row>
    <row r="677" spans="1:13" x14ac:dyDescent="0.25">
      <c r="A677" s="31">
        <v>521131</v>
      </c>
      <c r="B677" s="32" t="s">
        <v>268</v>
      </c>
      <c r="C677" s="33">
        <f>SUM(C678:C679)</f>
        <v>8000000</v>
      </c>
      <c r="D677" s="33">
        <f>SUM(D678:D679)</f>
        <v>8000000</v>
      </c>
      <c r="E677" s="33">
        <f>SUM(E678:E679)</f>
        <v>8000000</v>
      </c>
      <c r="F677" s="33">
        <f>SUM(F678:F679)</f>
        <v>5500000</v>
      </c>
      <c r="G677" s="1">
        <f>MAR!I667</f>
        <v>0</v>
      </c>
      <c r="H677" s="33">
        <f>SUM(H678:H679)</f>
        <v>0</v>
      </c>
      <c r="I677" s="33">
        <f>SUM(I678:I679)</f>
        <v>0</v>
      </c>
      <c r="J677" s="59">
        <f t="shared" si="311"/>
        <v>0</v>
      </c>
      <c r="K677" s="54">
        <f t="shared" si="306"/>
        <v>5500000</v>
      </c>
      <c r="L677" s="55">
        <f t="shared" si="307"/>
        <v>0</v>
      </c>
      <c r="M677" s="3"/>
    </row>
    <row r="678" spans="1:13" s="7" customFormat="1" x14ac:dyDescent="0.25">
      <c r="A678" s="31"/>
      <c r="B678" s="9" t="s">
        <v>371</v>
      </c>
      <c r="C678" s="33">
        <v>3000000</v>
      </c>
      <c r="D678" s="33">
        <v>3000000</v>
      </c>
      <c r="E678" s="33">
        <v>3000000</v>
      </c>
      <c r="F678" s="33">
        <v>3000000</v>
      </c>
      <c r="G678" s="1">
        <f>MAR!I668</f>
        <v>0</v>
      </c>
      <c r="H678" s="33">
        <v>0</v>
      </c>
      <c r="I678" s="33">
        <v>0</v>
      </c>
      <c r="J678" s="59">
        <f t="shared" si="311"/>
        <v>0</v>
      </c>
      <c r="K678" s="54">
        <f t="shared" si="306"/>
        <v>3000000</v>
      </c>
      <c r="L678" s="55">
        <f t="shared" si="307"/>
        <v>0</v>
      </c>
    </row>
    <row r="679" spans="1:13" x14ac:dyDescent="0.25">
      <c r="A679" s="31"/>
      <c r="B679" s="32" t="s">
        <v>419</v>
      </c>
      <c r="C679" s="33">
        <v>5000000</v>
      </c>
      <c r="D679" s="33">
        <v>5000000</v>
      </c>
      <c r="E679" s="33">
        <v>5000000</v>
      </c>
      <c r="F679" s="33">
        <v>2500000</v>
      </c>
      <c r="G679" s="1">
        <f>MAR!I669</f>
        <v>0</v>
      </c>
      <c r="H679" s="33">
        <v>0</v>
      </c>
      <c r="I679" s="33">
        <v>0</v>
      </c>
      <c r="J679" s="59">
        <f t="shared" si="311"/>
        <v>0</v>
      </c>
      <c r="K679" s="54">
        <f t="shared" si="306"/>
        <v>2500000</v>
      </c>
      <c r="L679" s="55">
        <f t="shared" si="307"/>
        <v>0</v>
      </c>
      <c r="M679" s="3"/>
    </row>
    <row r="680" spans="1:13" x14ac:dyDescent="0.25">
      <c r="A680" s="31">
        <v>521811</v>
      </c>
      <c r="B680" s="32" t="s">
        <v>138</v>
      </c>
      <c r="C680" s="33">
        <f>SUM(C681:C682)</f>
        <v>37500000</v>
      </c>
      <c r="D680" s="33">
        <f>SUM(D681:D682)</f>
        <v>37500000</v>
      </c>
      <c r="E680" s="33">
        <f>SUM(E681:E682)</f>
        <v>37500000</v>
      </c>
      <c r="F680" s="33">
        <f>SUM(F681:F682)</f>
        <v>37500000</v>
      </c>
      <c r="G680" s="33">
        <f>MAR!I670</f>
        <v>8741500</v>
      </c>
      <c r="H680" s="33">
        <f t="shared" ref="H680:I680" si="317">SUM(H681:H682)</f>
        <v>0</v>
      </c>
      <c r="I680" s="33">
        <f t="shared" si="317"/>
        <v>3388000</v>
      </c>
      <c r="J680" s="59">
        <f t="shared" si="311"/>
        <v>12129500</v>
      </c>
      <c r="K680" s="54">
        <f t="shared" si="306"/>
        <v>25370500</v>
      </c>
      <c r="L680" s="55">
        <f t="shared" si="307"/>
        <v>0.32345333333333331</v>
      </c>
    </row>
    <row r="681" spans="1:13" x14ac:dyDescent="0.25">
      <c r="A681" s="31"/>
      <c r="B681" s="32" t="s">
        <v>372</v>
      </c>
      <c r="C681" s="33">
        <v>35000000</v>
      </c>
      <c r="D681" s="33">
        <v>35000000</v>
      </c>
      <c r="E681" s="33">
        <v>35000000</v>
      </c>
      <c r="F681" s="33">
        <v>35000000</v>
      </c>
      <c r="G681" s="1">
        <f>MAR!I671</f>
        <v>8041500</v>
      </c>
      <c r="H681" s="33"/>
      <c r="I681" s="33">
        <v>3388000</v>
      </c>
      <c r="J681" s="59">
        <f t="shared" si="311"/>
        <v>11429500</v>
      </c>
      <c r="K681" s="54">
        <f t="shared" si="306"/>
        <v>23570500</v>
      </c>
      <c r="L681" s="55">
        <f t="shared" si="307"/>
        <v>0.32655714285714288</v>
      </c>
    </row>
    <row r="682" spans="1:13" x14ac:dyDescent="0.25">
      <c r="A682" s="31"/>
      <c r="B682" s="32" t="s">
        <v>420</v>
      </c>
      <c r="C682" s="33">
        <v>2500000</v>
      </c>
      <c r="D682" s="33">
        <v>2500000</v>
      </c>
      <c r="E682" s="33">
        <v>2500000</v>
      </c>
      <c r="F682" s="33">
        <v>2500000</v>
      </c>
      <c r="G682" s="1">
        <f>MAR!I672</f>
        <v>700000</v>
      </c>
      <c r="H682" s="33"/>
      <c r="I682" s="33">
        <v>0</v>
      </c>
      <c r="J682" s="59">
        <f t="shared" si="311"/>
        <v>700000</v>
      </c>
      <c r="K682" s="54">
        <f t="shared" si="306"/>
        <v>1800000</v>
      </c>
      <c r="L682" s="55">
        <f t="shared" si="307"/>
        <v>0.28000000000000003</v>
      </c>
    </row>
    <row r="683" spans="1:13" x14ac:dyDescent="0.25">
      <c r="A683" s="31" t="s">
        <v>11</v>
      </c>
      <c r="B683" s="32" t="s">
        <v>139</v>
      </c>
      <c r="C683" s="33">
        <f>C684+C686+C688</f>
        <v>271200000</v>
      </c>
      <c r="D683" s="33">
        <f>D684+D686+D688</f>
        <v>271200000</v>
      </c>
      <c r="E683" s="33">
        <f>E684+E686+E688</f>
        <v>271200000</v>
      </c>
      <c r="F683" s="33">
        <f>F684+F686+F688</f>
        <v>271200000</v>
      </c>
      <c r="G683" s="33">
        <f>MAR!I673</f>
        <v>59264612</v>
      </c>
      <c r="H683" s="33">
        <f t="shared" ref="H683:I683" si="318">H684+H686+H688</f>
        <v>21273222</v>
      </c>
      <c r="I683" s="33">
        <f t="shared" si="318"/>
        <v>0</v>
      </c>
      <c r="J683" s="59">
        <f t="shared" si="311"/>
        <v>80537834</v>
      </c>
      <c r="K683" s="54">
        <f t="shared" si="306"/>
        <v>190662166</v>
      </c>
      <c r="L683" s="55">
        <f t="shared" si="307"/>
        <v>0.2969684144542773</v>
      </c>
    </row>
    <row r="684" spans="1:13" x14ac:dyDescent="0.25">
      <c r="A684" s="31">
        <v>522111</v>
      </c>
      <c r="B684" s="32" t="s">
        <v>140</v>
      </c>
      <c r="C684" s="33">
        <f>C685</f>
        <v>264000000</v>
      </c>
      <c r="D684" s="33">
        <f>D685</f>
        <v>264000000</v>
      </c>
      <c r="E684" s="33">
        <f>E685</f>
        <v>264000000</v>
      </c>
      <c r="F684" s="33">
        <f>F685</f>
        <v>264000000</v>
      </c>
      <c r="G684" s="33">
        <f>MAR!I674</f>
        <v>57777213</v>
      </c>
      <c r="H684" s="33">
        <f t="shared" ref="H684:I684" si="319">H685</f>
        <v>20325093</v>
      </c>
      <c r="I684" s="33">
        <f t="shared" si="319"/>
        <v>0</v>
      </c>
      <c r="J684" s="59">
        <f t="shared" si="311"/>
        <v>78102306</v>
      </c>
      <c r="K684" s="54">
        <f t="shared" si="306"/>
        <v>185897694</v>
      </c>
      <c r="L684" s="55">
        <f t="shared" si="307"/>
        <v>0.29584206818181819</v>
      </c>
    </row>
    <row r="685" spans="1:13" x14ac:dyDescent="0.25">
      <c r="A685" s="31"/>
      <c r="B685" s="32" t="s">
        <v>373</v>
      </c>
      <c r="C685" s="33">
        <v>264000000</v>
      </c>
      <c r="D685" s="33">
        <v>264000000</v>
      </c>
      <c r="E685" s="33">
        <v>264000000</v>
      </c>
      <c r="F685" s="33">
        <v>264000000</v>
      </c>
      <c r="G685" s="1">
        <f>MAR!I675</f>
        <v>57777213</v>
      </c>
      <c r="H685" s="33">
        <v>20325093</v>
      </c>
      <c r="I685" s="33">
        <v>0</v>
      </c>
      <c r="J685" s="59">
        <f t="shared" si="311"/>
        <v>78102306</v>
      </c>
      <c r="K685" s="54">
        <f t="shared" si="306"/>
        <v>185897694</v>
      </c>
      <c r="L685" s="55">
        <f t="shared" si="307"/>
        <v>0.29584206818181819</v>
      </c>
    </row>
    <row r="686" spans="1:13" x14ac:dyDescent="0.25">
      <c r="A686" s="31">
        <v>522112</v>
      </c>
      <c r="B686" s="32" t="s">
        <v>141</v>
      </c>
      <c r="C686" s="33">
        <f>C687</f>
        <v>4800000</v>
      </c>
      <c r="D686" s="33">
        <f>D687</f>
        <v>4800000</v>
      </c>
      <c r="E686" s="33">
        <f>E687</f>
        <v>4800000</v>
      </c>
      <c r="F686" s="33">
        <f>F687</f>
        <v>4800000</v>
      </c>
      <c r="G686" s="33">
        <f>MAR!I676</f>
        <v>1487399</v>
      </c>
      <c r="H686" s="33">
        <f t="shared" ref="H686:I686" si="320">H687</f>
        <v>607969</v>
      </c>
      <c r="I686" s="33">
        <f t="shared" si="320"/>
        <v>0</v>
      </c>
      <c r="J686" s="59">
        <f t="shared" si="311"/>
        <v>2095368</v>
      </c>
      <c r="K686" s="54">
        <f t="shared" si="306"/>
        <v>2704632</v>
      </c>
      <c r="L686" s="55">
        <f t="shared" si="307"/>
        <v>0.43653500000000001</v>
      </c>
    </row>
    <row r="687" spans="1:13" x14ac:dyDescent="0.25">
      <c r="A687" s="31"/>
      <c r="B687" s="32" t="s">
        <v>374</v>
      </c>
      <c r="C687" s="33">
        <v>4800000</v>
      </c>
      <c r="D687" s="33">
        <v>4800000</v>
      </c>
      <c r="E687" s="33">
        <v>4800000</v>
      </c>
      <c r="F687" s="33">
        <v>4800000</v>
      </c>
      <c r="G687" s="1">
        <f>MAR!I677</f>
        <v>1487399</v>
      </c>
      <c r="H687" s="33">
        <f>388222+219747</f>
        <v>607969</v>
      </c>
      <c r="I687" s="33">
        <v>0</v>
      </c>
      <c r="J687" s="59">
        <f t="shared" si="311"/>
        <v>2095368</v>
      </c>
      <c r="K687" s="54">
        <f t="shared" si="306"/>
        <v>2704632</v>
      </c>
      <c r="L687" s="55">
        <f t="shared" si="307"/>
        <v>0.43653500000000001</v>
      </c>
    </row>
    <row r="688" spans="1:13" x14ac:dyDescent="0.25">
      <c r="A688" s="31">
        <v>522113</v>
      </c>
      <c r="B688" s="32" t="s">
        <v>142</v>
      </c>
      <c r="C688" s="33">
        <f>C689</f>
        <v>2400000</v>
      </c>
      <c r="D688" s="33">
        <f>D689</f>
        <v>2400000</v>
      </c>
      <c r="E688" s="33">
        <f>E689</f>
        <v>2400000</v>
      </c>
      <c r="F688" s="33">
        <f>F689</f>
        <v>2400000</v>
      </c>
      <c r="G688" s="33">
        <f>MAR!I678</f>
        <v>0</v>
      </c>
      <c r="H688" s="33">
        <f t="shared" ref="H688:I688" si="321">H689</f>
        <v>340160</v>
      </c>
      <c r="I688" s="33">
        <f t="shared" si="321"/>
        <v>0</v>
      </c>
      <c r="J688" s="59">
        <f t="shared" si="311"/>
        <v>340160</v>
      </c>
      <c r="K688" s="54">
        <f t="shared" si="306"/>
        <v>2059840</v>
      </c>
      <c r="L688" s="55">
        <f t="shared" si="307"/>
        <v>0.14173333333333332</v>
      </c>
    </row>
    <row r="689" spans="1:13" x14ac:dyDescent="0.25">
      <c r="A689" s="31"/>
      <c r="B689" s="32" t="s">
        <v>375</v>
      </c>
      <c r="C689" s="33">
        <v>2400000</v>
      </c>
      <c r="D689" s="33">
        <v>2400000</v>
      </c>
      <c r="E689" s="33">
        <v>2400000</v>
      </c>
      <c r="F689" s="33">
        <v>2400000</v>
      </c>
      <c r="G689" s="1">
        <f>MAR!I679</f>
        <v>0</v>
      </c>
      <c r="H689" s="33">
        <v>340160</v>
      </c>
      <c r="I689" s="33">
        <v>0</v>
      </c>
      <c r="J689" s="59">
        <f t="shared" si="311"/>
        <v>340160</v>
      </c>
      <c r="K689" s="54">
        <f t="shared" si="306"/>
        <v>2059840</v>
      </c>
      <c r="L689" s="55">
        <f t="shared" si="307"/>
        <v>0.14173333333333332</v>
      </c>
    </row>
    <row r="690" spans="1:13" x14ac:dyDescent="0.25">
      <c r="A690" s="31" t="s">
        <v>10</v>
      </c>
      <c r="B690" s="32" t="s">
        <v>143</v>
      </c>
      <c r="C690" s="33">
        <f>C691</f>
        <v>145300000</v>
      </c>
      <c r="D690" s="33">
        <f>D691</f>
        <v>145300000</v>
      </c>
      <c r="E690" s="33">
        <f>E691</f>
        <v>145300000</v>
      </c>
      <c r="F690" s="33">
        <f>F691</f>
        <v>153300000</v>
      </c>
      <c r="G690" s="33">
        <f>MAR!I680</f>
        <v>100431788</v>
      </c>
      <c r="H690" s="33">
        <f t="shared" ref="H690:I690" si="322">H691</f>
        <v>27748000</v>
      </c>
      <c r="I690" s="33">
        <f t="shared" si="322"/>
        <v>0</v>
      </c>
      <c r="J690" s="59">
        <f t="shared" si="311"/>
        <v>128179788</v>
      </c>
      <c r="K690" s="54">
        <f t="shared" si="306"/>
        <v>25120212</v>
      </c>
      <c r="L690" s="55">
        <f t="shared" si="307"/>
        <v>0.83613690802348339</v>
      </c>
    </row>
    <row r="691" spans="1:13" x14ac:dyDescent="0.25">
      <c r="A691" s="31">
        <v>523111</v>
      </c>
      <c r="B691" s="32" t="s">
        <v>144</v>
      </c>
      <c r="C691" s="33">
        <f>SUM(C692:C694)</f>
        <v>145300000</v>
      </c>
      <c r="D691" s="33">
        <f>SUM(D692:D694)</f>
        <v>145300000</v>
      </c>
      <c r="E691" s="33">
        <f>SUM(E692:E694)</f>
        <v>145300000</v>
      </c>
      <c r="F691" s="33">
        <f>SUM(F692:F694)</f>
        <v>153300000</v>
      </c>
      <c r="G691" s="33">
        <f>MAR!I681</f>
        <v>100431788</v>
      </c>
      <c r="H691" s="33">
        <f t="shared" ref="H691:I691" si="323">SUM(H692:H694)</f>
        <v>27748000</v>
      </c>
      <c r="I691" s="33">
        <f t="shared" si="323"/>
        <v>0</v>
      </c>
      <c r="J691" s="59">
        <f t="shared" si="311"/>
        <v>128179788</v>
      </c>
      <c r="K691" s="54">
        <f t="shared" si="306"/>
        <v>25120212</v>
      </c>
      <c r="L691" s="55">
        <f t="shared" si="307"/>
        <v>0.83613690802348339</v>
      </c>
    </row>
    <row r="692" spans="1:13" x14ac:dyDescent="0.25">
      <c r="A692" s="31"/>
      <c r="B692" s="32" t="s">
        <v>376</v>
      </c>
      <c r="C692" s="33">
        <v>88900000</v>
      </c>
      <c r="D692" s="33">
        <v>88900000</v>
      </c>
      <c r="E692" s="33">
        <v>88900000</v>
      </c>
      <c r="F692" s="33">
        <v>88900000</v>
      </c>
      <c r="G692" s="1">
        <f>MAR!I682</f>
        <v>57750000</v>
      </c>
      <c r="H692" s="33">
        <v>24948000</v>
      </c>
      <c r="I692" s="33">
        <v>0</v>
      </c>
      <c r="J692" s="59">
        <f t="shared" si="311"/>
        <v>82698000</v>
      </c>
      <c r="K692" s="54">
        <f t="shared" si="306"/>
        <v>6202000</v>
      </c>
      <c r="L692" s="55">
        <f t="shared" si="307"/>
        <v>0.93023622047244092</v>
      </c>
    </row>
    <row r="693" spans="1:13" s="92" customFormat="1" x14ac:dyDescent="0.25">
      <c r="A693" s="82"/>
      <c r="B693" s="83" t="s">
        <v>421</v>
      </c>
      <c r="C693" s="84">
        <v>27000000</v>
      </c>
      <c r="D693" s="84">
        <v>27000000</v>
      </c>
      <c r="E693" s="84">
        <v>27000000</v>
      </c>
      <c r="F693" s="84">
        <v>27000000</v>
      </c>
      <c r="G693" s="89">
        <f>MAR!I683</f>
        <v>24200000</v>
      </c>
      <c r="H693" s="84">
        <v>2800000</v>
      </c>
      <c r="I693" s="84">
        <v>0</v>
      </c>
      <c r="J693" s="85">
        <f t="shared" si="311"/>
        <v>27000000</v>
      </c>
      <c r="K693" s="90">
        <f t="shared" si="306"/>
        <v>0</v>
      </c>
      <c r="L693" s="86">
        <f t="shared" si="307"/>
        <v>1</v>
      </c>
      <c r="M693" s="91"/>
    </row>
    <row r="694" spans="1:13" x14ac:dyDescent="0.25">
      <c r="A694" s="31"/>
      <c r="B694" s="32" t="s">
        <v>451</v>
      </c>
      <c r="C694" s="33">
        <v>29400000</v>
      </c>
      <c r="D694" s="33">
        <v>29400000</v>
      </c>
      <c r="E694" s="33">
        <v>29400000</v>
      </c>
      <c r="F694" s="33">
        <v>37400000</v>
      </c>
      <c r="G694" s="1">
        <f>MAR!I684</f>
        <v>18481788</v>
      </c>
      <c r="H694" s="33"/>
      <c r="I694" s="33">
        <v>0</v>
      </c>
      <c r="J694" s="59">
        <f t="shared" si="311"/>
        <v>18481788</v>
      </c>
      <c r="K694" s="54">
        <f t="shared" si="306"/>
        <v>18918212</v>
      </c>
      <c r="L694" s="55">
        <f t="shared" si="307"/>
        <v>0.49416545454545452</v>
      </c>
    </row>
    <row r="695" spans="1:13" x14ac:dyDescent="0.25">
      <c r="A695" s="31" t="s">
        <v>269</v>
      </c>
      <c r="B695" s="32" t="s">
        <v>145</v>
      </c>
      <c r="C695" s="33">
        <f>C696</f>
        <v>146520000</v>
      </c>
      <c r="D695" s="33">
        <f>D696</f>
        <v>146520000</v>
      </c>
      <c r="E695" s="33">
        <f>E696</f>
        <v>146520000</v>
      </c>
      <c r="F695" s="33">
        <f>F696</f>
        <v>146520000</v>
      </c>
      <c r="G695" s="33">
        <f>MAR!I685</f>
        <v>33682763</v>
      </c>
      <c r="H695" s="33">
        <f t="shared" ref="H695" si="324">H696</f>
        <v>11830780</v>
      </c>
      <c r="I695" s="33">
        <f>I696</f>
        <v>0</v>
      </c>
      <c r="J695" s="59">
        <f t="shared" si="311"/>
        <v>45513543</v>
      </c>
      <c r="K695" s="54">
        <f t="shared" si="306"/>
        <v>101006457</v>
      </c>
      <c r="L695" s="55">
        <f t="shared" si="307"/>
        <v>0.31063024160524161</v>
      </c>
    </row>
    <row r="696" spans="1:13" x14ac:dyDescent="0.25">
      <c r="A696" s="31">
        <v>523121</v>
      </c>
      <c r="B696" s="32" t="s">
        <v>146</v>
      </c>
      <c r="C696" s="33">
        <f>SUM(C697:C698)</f>
        <v>146520000</v>
      </c>
      <c r="D696" s="33">
        <f>SUM(D697:D698)</f>
        <v>146520000</v>
      </c>
      <c r="E696" s="33">
        <f>SUM(E697:E698)</f>
        <v>146520000</v>
      </c>
      <c r="F696" s="33">
        <f>SUM(F697:F698)</f>
        <v>146520000</v>
      </c>
      <c r="G696" s="33">
        <f>MAR!I686</f>
        <v>33682763</v>
      </c>
      <c r="H696" s="33">
        <f t="shared" ref="H696" si="325">SUM(H697:H698)</f>
        <v>11830780</v>
      </c>
      <c r="I696" s="33">
        <f>SUM(I697:I698)</f>
        <v>0</v>
      </c>
      <c r="J696" s="59">
        <f t="shared" si="311"/>
        <v>45513543</v>
      </c>
      <c r="K696" s="54">
        <f t="shared" si="306"/>
        <v>101006457</v>
      </c>
      <c r="L696" s="55">
        <f t="shared" si="307"/>
        <v>0.31063024160524161</v>
      </c>
    </row>
    <row r="697" spans="1:13" x14ac:dyDescent="0.25">
      <c r="A697" s="31"/>
      <c r="B697" s="32" t="s">
        <v>377</v>
      </c>
      <c r="C697" s="33">
        <v>15720000</v>
      </c>
      <c r="D697" s="33">
        <v>15720000</v>
      </c>
      <c r="E697" s="33">
        <v>15720000</v>
      </c>
      <c r="F697" s="33">
        <v>15720000</v>
      </c>
      <c r="G697" s="1">
        <f>MAR!I687</f>
        <v>1453000</v>
      </c>
      <c r="H697" s="33">
        <f>185000+175000</f>
        <v>360000</v>
      </c>
      <c r="I697" s="33">
        <v>0</v>
      </c>
      <c r="J697" s="59">
        <f t="shared" si="311"/>
        <v>1813000</v>
      </c>
      <c r="K697" s="54">
        <f t="shared" si="306"/>
        <v>13907000</v>
      </c>
      <c r="L697" s="55">
        <f t="shared" si="307"/>
        <v>0.11533078880407124</v>
      </c>
    </row>
    <row r="698" spans="1:13" x14ac:dyDescent="0.25">
      <c r="A698" s="31"/>
      <c r="B698" s="32" t="s">
        <v>422</v>
      </c>
      <c r="C698" s="33">
        <v>130800000</v>
      </c>
      <c r="D698" s="33">
        <v>130800000</v>
      </c>
      <c r="E698" s="33">
        <v>130800000</v>
      </c>
      <c r="F698" s="33">
        <v>130800000</v>
      </c>
      <c r="G698" s="1">
        <f>MAR!I688</f>
        <v>32229763</v>
      </c>
      <c r="H698" s="33">
        <f>1970000+4569500+4091280+840000</f>
        <v>11470780</v>
      </c>
      <c r="I698" s="33">
        <v>0</v>
      </c>
      <c r="J698" s="59">
        <f t="shared" si="311"/>
        <v>43700543</v>
      </c>
      <c r="K698" s="54">
        <f t="shared" si="306"/>
        <v>87099457</v>
      </c>
      <c r="L698" s="55">
        <f t="shared" si="307"/>
        <v>0.33410201070336393</v>
      </c>
    </row>
    <row r="699" spans="1:13" x14ac:dyDescent="0.25">
      <c r="A699" s="31" t="s">
        <v>270</v>
      </c>
      <c r="B699" s="32" t="s">
        <v>147</v>
      </c>
      <c r="C699" s="33">
        <f>C700</f>
        <v>42005000</v>
      </c>
      <c r="D699" s="33">
        <f>D700</f>
        <v>42005000</v>
      </c>
      <c r="E699" s="33">
        <f>E700</f>
        <v>42005000</v>
      </c>
      <c r="F699" s="33">
        <f>F700</f>
        <v>42005000</v>
      </c>
      <c r="G699" s="33">
        <f>MAR!I689</f>
        <v>8364000</v>
      </c>
      <c r="H699" s="33">
        <f t="shared" ref="H699:I699" si="326">H700</f>
        <v>6724000</v>
      </c>
      <c r="I699" s="33">
        <f t="shared" si="326"/>
        <v>0</v>
      </c>
      <c r="J699" s="59">
        <f t="shared" si="311"/>
        <v>15088000</v>
      </c>
      <c r="K699" s="54">
        <f t="shared" si="306"/>
        <v>26917000</v>
      </c>
      <c r="L699" s="55">
        <f t="shared" si="307"/>
        <v>0.35919533388882274</v>
      </c>
    </row>
    <row r="700" spans="1:13" x14ac:dyDescent="0.25">
      <c r="A700" s="31">
        <v>523121</v>
      </c>
      <c r="B700" s="32" t="s">
        <v>146</v>
      </c>
      <c r="C700" s="33">
        <f>SUM(C701:C704)</f>
        <v>42005000</v>
      </c>
      <c r="D700" s="33">
        <f>SUM(D701:D704)</f>
        <v>42005000</v>
      </c>
      <c r="E700" s="33">
        <f>SUM(E701:E704)</f>
        <v>42005000</v>
      </c>
      <c r="F700" s="33">
        <f>SUM(F701:F704)</f>
        <v>42005000</v>
      </c>
      <c r="G700" s="33">
        <f>MAR!I690</f>
        <v>8364000</v>
      </c>
      <c r="H700" s="33">
        <f t="shared" ref="H700:I700" si="327">SUM(H701:H704)</f>
        <v>6724000</v>
      </c>
      <c r="I700" s="33">
        <f t="shared" si="327"/>
        <v>0</v>
      </c>
      <c r="J700" s="59">
        <f t="shared" si="311"/>
        <v>15088000</v>
      </c>
      <c r="K700" s="54">
        <f t="shared" si="306"/>
        <v>26917000</v>
      </c>
      <c r="L700" s="55">
        <f t="shared" si="307"/>
        <v>0.35919533388882274</v>
      </c>
    </row>
    <row r="701" spans="1:13" s="88" customFormat="1" x14ac:dyDescent="0.25">
      <c r="A701" s="82"/>
      <c r="B701" s="83" t="s">
        <v>378</v>
      </c>
      <c r="C701" s="84">
        <v>3280000</v>
      </c>
      <c r="D701" s="84">
        <v>3280000</v>
      </c>
      <c r="E701" s="84">
        <v>3280000</v>
      </c>
      <c r="F701" s="84">
        <v>3280000</v>
      </c>
      <c r="G701" s="89">
        <f>MAR!I691</f>
        <v>3280000</v>
      </c>
      <c r="H701" s="84"/>
      <c r="I701" s="84">
        <v>0</v>
      </c>
      <c r="J701" s="85">
        <f t="shared" si="311"/>
        <v>3280000</v>
      </c>
      <c r="K701" s="90">
        <f t="shared" si="306"/>
        <v>0</v>
      </c>
      <c r="L701" s="86">
        <f t="shared" si="307"/>
        <v>1</v>
      </c>
      <c r="M701" s="87"/>
    </row>
    <row r="702" spans="1:13" x14ac:dyDescent="0.25">
      <c r="A702" s="31"/>
      <c r="B702" s="32" t="s">
        <v>423</v>
      </c>
      <c r="C702" s="33">
        <v>22050000</v>
      </c>
      <c r="D702" s="33">
        <v>22050000</v>
      </c>
      <c r="E702" s="33">
        <v>22050000</v>
      </c>
      <c r="F702" s="33">
        <v>22050000</v>
      </c>
      <c r="G702" s="1">
        <f>MAR!I692</f>
        <v>3500000</v>
      </c>
      <c r="H702" s="33">
        <v>80000</v>
      </c>
      <c r="I702" s="33">
        <v>0</v>
      </c>
      <c r="J702" s="59">
        <f t="shared" si="311"/>
        <v>3580000</v>
      </c>
      <c r="K702" s="54">
        <f t="shared" si="306"/>
        <v>18470000</v>
      </c>
      <c r="L702" s="55">
        <f t="shared" si="307"/>
        <v>0.16235827664399094</v>
      </c>
    </row>
    <row r="703" spans="1:13" x14ac:dyDescent="0.25">
      <c r="A703" s="31"/>
      <c r="B703" s="32" t="s">
        <v>452</v>
      </c>
      <c r="C703" s="33">
        <v>4675000</v>
      </c>
      <c r="D703" s="33">
        <v>4675000</v>
      </c>
      <c r="E703" s="33">
        <v>4675000</v>
      </c>
      <c r="F703" s="33">
        <v>4675000</v>
      </c>
      <c r="G703" s="1">
        <f>MAR!I693</f>
        <v>0</v>
      </c>
      <c r="H703" s="33">
        <v>0</v>
      </c>
      <c r="I703" s="33">
        <v>0</v>
      </c>
      <c r="J703" s="59">
        <f t="shared" si="311"/>
        <v>0</v>
      </c>
      <c r="K703" s="54">
        <f t="shared" si="306"/>
        <v>4675000</v>
      </c>
      <c r="L703" s="55">
        <f t="shared" si="307"/>
        <v>0</v>
      </c>
    </row>
    <row r="704" spans="1:13" x14ac:dyDescent="0.25">
      <c r="A704" s="31"/>
      <c r="B704" s="32" t="s">
        <v>469</v>
      </c>
      <c r="C704" s="33">
        <v>12000000</v>
      </c>
      <c r="D704" s="33">
        <v>12000000</v>
      </c>
      <c r="E704" s="33">
        <v>12000000</v>
      </c>
      <c r="F704" s="33">
        <v>12000000</v>
      </c>
      <c r="G704" s="1">
        <f>MAR!I694</f>
        <v>1584000</v>
      </c>
      <c r="H704" s="33">
        <v>6644000</v>
      </c>
      <c r="I704" s="33">
        <v>0</v>
      </c>
      <c r="J704" s="59">
        <f t="shared" si="311"/>
        <v>8228000</v>
      </c>
      <c r="K704" s="54">
        <f t="shared" si="306"/>
        <v>3772000</v>
      </c>
      <c r="L704" s="55">
        <f t="shared" si="307"/>
        <v>0.68566666666666665</v>
      </c>
    </row>
    <row r="705" spans="1:13" x14ac:dyDescent="0.25">
      <c r="A705" s="31" t="s">
        <v>271</v>
      </c>
      <c r="B705" s="32" t="s">
        <v>148</v>
      </c>
      <c r="C705" s="33">
        <f>C706+C708+C710</f>
        <v>35359000</v>
      </c>
      <c r="D705" s="33">
        <f>D706+D708+D710</f>
        <v>35359000</v>
      </c>
      <c r="E705" s="33">
        <f>E706+E708+E710</f>
        <v>35359000</v>
      </c>
      <c r="F705" s="33">
        <f>F706+F708+F710</f>
        <v>35359000</v>
      </c>
      <c r="G705" s="33">
        <f>MAR!I695</f>
        <v>16326000</v>
      </c>
      <c r="H705" s="33">
        <f t="shared" ref="H705:I705" si="328">H706+H708+H710</f>
        <v>2245000</v>
      </c>
      <c r="I705" s="33">
        <f t="shared" si="328"/>
        <v>0</v>
      </c>
      <c r="J705" s="59">
        <f t="shared" si="311"/>
        <v>18571000</v>
      </c>
      <c r="K705" s="54">
        <f t="shared" si="306"/>
        <v>16788000</v>
      </c>
      <c r="L705" s="55">
        <f t="shared" si="307"/>
        <v>0.52521281710455614</v>
      </c>
    </row>
    <row r="706" spans="1:13" x14ac:dyDescent="0.25">
      <c r="A706" s="31">
        <v>523123</v>
      </c>
      <c r="B706" s="32" t="s">
        <v>149</v>
      </c>
      <c r="C706" s="33">
        <f>C707</f>
        <v>10000000</v>
      </c>
      <c r="D706" s="33">
        <f>D707</f>
        <v>10000000</v>
      </c>
      <c r="E706" s="33">
        <f>E707</f>
        <v>10000000</v>
      </c>
      <c r="F706" s="33">
        <f>F707</f>
        <v>10000000</v>
      </c>
      <c r="G706" s="33">
        <f>MAR!I696</f>
        <v>1900000</v>
      </c>
      <c r="H706" s="33">
        <f t="shared" ref="H706:I706" si="329">H707</f>
        <v>1295000</v>
      </c>
      <c r="I706" s="33">
        <f t="shared" si="329"/>
        <v>0</v>
      </c>
      <c r="J706" s="59">
        <f t="shared" si="311"/>
        <v>3195000</v>
      </c>
      <c r="K706" s="54">
        <f t="shared" si="306"/>
        <v>6805000</v>
      </c>
      <c r="L706" s="55">
        <f t="shared" si="307"/>
        <v>0.31950000000000001</v>
      </c>
    </row>
    <row r="707" spans="1:13" x14ac:dyDescent="0.25">
      <c r="A707" s="31"/>
      <c r="B707" s="32" t="s">
        <v>379</v>
      </c>
      <c r="C707" s="33">
        <v>10000000</v>
      </c>
      <c r="D707" s="33">
        <v>10000000</v>
      </c>
      <c r="E707" s="33">
        <v>10000000</v>
      </c>
      <c r="F707" s="33">
        <v>10000000</v>
      </c>
      <c r="G707" s="1">
        <f>MAR!I697</f>
        <v>1900000</v>
      </c>
      <c r="H707" s="33">
        <v>1295000</v>
      </c>
      <c r="I707" s="33">
        <v>0</v>
      </c>
      <c r="J707" s="59">
        <f t="shared" si="311"/>
        <v>3195000</v>
      </c>
      <c r="K707" s="54">
        <f t="shared" si="306"/>
        <v>6805000</v>
      </c>
      <c r="L707" s="55">
        <f t="shared" si="307"/>
        <v>0.31950000000000001</v>
      </c>
    </row>
    <row r="708" spans="1:13" x14ac:dyDescent="0.25">
      <c r="A708" s="31">
        <v>523133</v>
      </c>
      <c r="B708" s="32" t="s">
        <v>150</v>
      </c>
      <c r="C708" s="33">
        <f>C709</f>
        <v>17000000</v>
      </c>
      <c r="D708" s="33">
        <f>D709</f>
        <v>17000000</v>
      </c>
      <c r="E708" s="33">
        <f>E709</f>
        <v>17000000</v>
      </c>
      <c r="F708" s="33">
        <f>F709</f>
        <v>17000000</v>
      </c>
      <c r="G708" s="33">
        <f>MAR!I698</f>
        <v>14426000</v>
      </c>
      <c r="H708" s="33">
        <f t="shared" ref="H708:I708" si="330">H709</f>
        <v>950000</v>
      </c>
      <c r="I708" s="33">
        <f t="shared" si="330"/>
        <v>0</v>
      </c>
      <c r="J708" s="59">
        <f t="shared" si="311"/>
        <v>15376000</v>
      </c>
      <c r="K708" s="54">
        <f t="shared" si="306"/>
        <v>1624000</v>
      </c>
      <c r="L708" s="55">
        <f t="shared" si="307"/>
        <v>0.90447058823529414</v>
      </c>
    </row>
    <row r="709" spans="1:13" s="110" customFormat="1" x14ac:dyDescent="0.25">
      <c r="A709" s="102"/>
      <c r="B709" s="103" t="s">
        <v>380</v>
      </c>
      <c r="C709" s="104">
        <v>17000000</v>
      </c>
      <c r="D709" s="104">
        <v>17000000</v>
      </c>
      <c r="E709" s="104">
        <v>17000000</v>
      </c>
      <c r="F709" s="104">
        <v>17000000</v>
      </c>
      <c r="G709" s="105">
        <f>MAR!I699</f>
        <v>14426000</v>
      </c>
      <c r="H709" s="104">
        <v>950000</v>
      </c>
      <c r="I709" s="104">
        <v>0</v>
      </c>
      <c r="J709" s="106">
        <f t="shared" si="311"/>
        <v>15376000</v>
      </c>
      <c r="K709" s="107">
        <f t="shared" si="306"/>
        <v>1624000</v>
      </c>
      <c r="L709" s="108">
        <f t="shared" si="307"/>
        <v>0.90447058823529414</v>
      </c>
      <c r="M709" s="109"/>
    </row>
    <row r="710" spans="1:13" x14ac:dyDescent="0.25">
      <c r="A710" s="31">
        <v>523199</v>
      </c>
      <c r="B710" s="32" t="s">
        <v>151</v>
      </c>
      <c r="C710" s="33">
        <f>SUM(C711:C712)</f>
        <v>8359000</v>
      </c>
      <c r="D710" s="33">
        <f>SUM(D711:D712)</f>
        <v>8359000</v>
      </c>
      <c r="E710" s="33">
        <f>SUM(E711:E712)</f>
        <v>8359000</v>
      </c>
      <c r="F710" s="33">
        <f>SUM(F711:F712)</f>
        <v>8359000</v>
      </c>
      <c r="G710" s="33">
        <f>MAR!I700</f>
        <v>0</v>
      </c>
      <c r="H710" s="33">
        <f>SUM(H711:H712)</f>
        <v>0</v>
      </c>
      <c r="I710" s="33">
        <f t="shared" ref="I710" si="331">SUM(I711:I712)</f>
        <v>0</v>
      </c>
      <c r="J710" s="59">
        <f t="shared" si="311"/>
        <v>0</v>
      </c>
      <c r="K710" s="54">
        <f t="shared" si="306"/>
        <v>8359000</v>
      </c>
      <c r="L710" s="55">
        <f t="shared" si="307"/>
        <v>0</v>
      </c>
    </row>
    <row r="711" spans="1:13" x14ac:dyDescent="0.25">
      <c r="A711" s="31"/>
      <c r="B711" s="32" t="s">
        <v>381</v>
      </c>
      <c r="C711" s="33">
        <v>6859000</v>
      </c>
      <c r="D711" s="33">
        <v>6859000</v>
      </c>
      <c r="E711" s="33">
        <v>6859000</v>
      </c>
      <c r="F711" s="33">
        <v>6859000</v>
      </c>
      <c r="G711" s="1">
        <f>MAR!I701</f>
        <v>0</v>
      </c>
      <c r="H711" s="33">
        <v>0</v>
      </c>
      <c r="I711" s="33">
        <v>0</v>
      </c>
      <c r="J711" s="59">
        <f t="shared" si="311"/>
        <v>0</v>
      </c>
      <c r="K711" s="54">
        <f t="shared" si="306"/>
        <v>6859000</v>
      </c>
      <c r="L711" s="55">
        <f t="shared" si="307"/>
        <v>0</v>
      </c>
    </row>
    <row r="712" spans="1:13" x14ac:dyDescent="0.25">
      <c r="A712" s="31"/>
      <c r="B712" s="32" t="s">
        <v>424</v>
      </c>
      <c r="C712" s="33">
        <v>1500000</v>
      </c>
      <c r="D712" s="33">
        <v>1500000</v>
      </c>
      <c r="E712" s="33">
        <v>1500000</v>
      </c>
      <c r="F712" s="33">
        <v>1500000</v>
      </c>
      <c r="G712" s="1">
        <f>MAR!I702</f>
        <v>0</v>
      </c>
      <c r="H712" s="33">
        <v>0</v>
      </c>
      <c r="I712" s="33">
        <v>0</v>
      </c>
      <c r="J712" s="59">
        <f t="shared" si="311"/>
        <v>0</v>
      </c>
      <c r="K712" s="54">
        <f t="shared" ref="K712:K744" si="332">F712-J712</f>
        <v>1500000</v>
      </c>
      <c r="L712" s="55">
        <f t="shared" ref="L712:L744" si="333">J712/F712</f>
        <v>0</v>
      </c>
    </row>
    <row r="713" spans="1:13" x14ac:dyDescent="0.25">
      <c r="A713" s="31" t="s">
        <v>272</v>
      </c>
      <c r="B713" s="32" t="s">
        <v>152</v>
      </c>
      <c r="C713" s="33">
        <f>C714</f>
        <v>76320000</v>
      </c>
      <c r="D713" s="33">
        <f>D714</f>
        <v>76320000</v>
      </c>
      <c r="E713" s="33">
        <f>E714</f>
        <v>76320000</v>
      </c>
      <c r="F713" s="33">
        <f>F714</f>
        <v>76320000</v>
      </c>
      <c r="G713" s="33">
        <f>MAR!I703</f>
        <v>12720000</v>
      </c>
      <c r="H713" s="33">
        <f t="shared" ref="H713:I713" si="334">H714</f>
        <v>6360000</v>
      </c>
      <c r="I713" s="33">
        <f t="shared" si="334"/>
        <v>0</v>
      </c>
      <c r="J713" s="59">
        <f t="shared" si="311"/>
        <v>19080000</v>
      </c>
      <c r="K713" s="54">
        <f t="shared" si="332"/>
        <v>57240000</v>
      </c>
      <c r="L713" s="55">
        <f t="shared" si="333"/>
        <v>0.25</v>
      </c>
    </row>
    <row r="714" spans="1:13" x14ac:dyDescent="0.25">
      <c r="A714" s="31">
        <v>521115</v>
      </c>
      <c r="B714" s="32" t="s">
        <v>153</v>
      </c>
      <c r="C714" s="33">
        <f>SUM(C715:C718)</f>
        <v>76320000</v>
      </c>
      <c r="D714" s="33">
        <f>SUM(D715:D718)</f>
        <v>76320000</v>
      </c>
      <c r="E714" s="33">
        <f>SUM(E715:E718)</f>
        <v>76320000</v>
      </c>
      <c r="F714" s="33">
        <f>SUM(F715:F718)</f>
        <v>76320000</v>
      </c>
      <c r="G714" s="33">
        <f>MAR!I704</f>
        <v>12720000</v>
      </c>
      <c r="H714" s="33">
        <f t="shared" ref="H714:I714" si="335">SUM(H715:H718)</f>
        <v>6360000</v>
      </c>
      <c r="I714" s="33">
        <f t="shared" si="335"/>
        <v>0</v>
      </c>
      <c r="J714" s="59">
        <f t="shared" si="311"/>
        <v>19080000</v>
      </c>
      <c r="K714" s="54">
        <f t="shared" si="332"/>
        <v>57240000</v>
      </c>
      <c r="L714" s="55">
        <f t="shared" si="333"/>
        <v>0.25</v>
      </c>
    </row>
    <row r="715" spans="1:13" x14ac:dyDescent="0.25">
      <c r="A715" s="31"/>
      <c r="B715" s="32" t="s">
        <v>382</v>
      </c>
      <c r="C715" s="33">
        <v>31080000</v>
      </c>
      <c r="D715" s="33">
        <v>31080000</v>
      </c>
      <c r="E715" s="33">
        <v>31080000</v>
      </c>
      <c r="F715" s="33">
        <v>31080000</v>
      </c>
      <c r="G715" s="1">
        <f>MAR!I705</f>
        <v>5180000</v>
      </c>
      <c r="H715" s="33">
        <v>2590000</v>
      </c>
      <c r="I715" s="33">
        <v>0</v>
      </c>
      <c r="J715" s="59">
        <f t="shared" si="311"/>
        <v>7770000</v>
      </c>
      <c r="K715" s="54">
        <f t="shared" si="332"/>
        <v>23310000</v>
      </c>
      <c r="L715" s="55">
        <f t="shared" si="333"/>
        <v>0.25</v>
      </c>
    </row>
    <row r="716" spans="1:13" x14ac:dyDescent="0.25">
      <c r="A716" s="31"/>
      <c r="B716" s="32" t="s">
        <v>425</v>
      </c>
      <c r="C716" s="33">
        <v>11880000</v>
      </c>
      <c r="D716" s="33">
        <v>11880000</v>
      </c>
      <c r="E716" s="33">
        <v>11880000</v>
      </c>
      <c r="F716" s="33">
        <v>11880000</v>
      </c>
      <c r="G716" s="1">
        <f>MAR!I706</f>
        <v>1980000</v>
      </c>
      <c r="H716" s="33">
        <v>990000</v>
      </c>
      <c r="I716" s="33">
        <v>0</v>
      </c>
      <c r="J716" s="59">
        <f t="shared" si="311"/>
        <v>2970000</v>
      </c>
      <c r="K716" s="54">
        <f t="shared" si="332"/>
        <v>8910000</v>
      </c>
      <c r="L716" s="55">
        <f t="shared" si="333"/>
        <v>0.25</v>
      </c>
    </row>
    <row r="717" spans="1:13" x14ac:dyDescent="0.25">
      <c r="A717" s="31"/>
      <c r="B717" s="32" t="s">
        <v>453</v>
      </c>
      <c r="C717" s="33">
        <v>10320000</v>
      </c>
      <c r="D717" s="33">
        <v>10320000</v>
      </c>
      <c r="E717" s="33">
        <v>10320000</v>
      </c>
      <c r="F717" s="33">
        <v>10320000</v>
      </c>
      <c r="G717" s="1">
        <f>MAR!I707</f>
        <v>1720000</v>
      </c>
      <c r="H717" s="33">
        <v>860000</v>
      </c>
      <c r="I717" s="33">
        <v>0</v>
      </c>
      <c r="J717" s="59">
        <f t="shared" si="311"/>
        <v>2580000</v>
      </c>
      <c r="K717" s="54">
        <f t="shared" si="332"/>
        <v>7740000</v>
      </c>
      <c r="L717" s="55">
        <f t="shared" si="333"/>
        <v>0.25</v>
      </c>
    </row>
    <row r="718" spans="1:13" x14ac:dyDescent="0.25">
      <c r="A718" s="31"/>
      <c r="B718" s="32" t="s">
        <v>470</v>
      </c>
      <c r="C718" s="33">
        <v>23040000</v>
      </c>
      <c r="D718" s="33">
        <v>23040000</v>
      </c>
      <c r="E718" s="33">
        <v>23040000</v>
      </c>
      <c r="F718" s="33">
        <v>23040000</v>
      </c>
      <c r="G718" s="1">
        <f>MAR!I708</f>
        <v>3840000</v>
      </c>
      <c r="H718" s="33">
        <v>1920000</v>
      </c>
      <c r="I718" s="33">
        <v>0</v>
      </c>
      <c r="J718" s="59">
        <f t="shared" si="311"/>
        <v>5760000</v>
      </c>
      <c r="K718" s="54">
        <f t="shared" si="332"/>
        <v>17280000</v>
      </c>
      <c r="L718" s="55">
        <f t="shared" si="333"/>
        <v>0.25</v>
      </c>
    </row>
    <row r="719" spans="1:13" x14ac:dyDescent="0.25">
      <c r="A719" s="31" t="s">
        <v>273</v>
      </c>
      <c r="B719" s="32" t="s">
        <v>274</v>
      </c>
      <c r="C719" s="33">
        <f t="shared" ref="C719:I720" si="336">C720</f>
        <v>8160000</v>
      </c>
      <c r="D719" s="33">
        <f t="shared" si="336"/>
        <v>8160000</v>
      </c>
      <c r="E719" s="33">
        <f t="shared" si="336"/>
        <v>8160000</v>
      </c>
      <c r="F719" s="33">
        <f t="shared" si="336"/>
        <v>8160000</v>
      </c>
      <c r="G719" s="33">
        <f>MAR!I709</f>
        <v>1360000</v>
      </c>
      <c r="H719" s="33">
        <f t="shared" si="336"/>
        <v>680000</v>
      </c>
      <c r="I719" s="33">
        <f t="shared" si="336"/>
        <v>0</v>
      </c>
      <c r="J719" s="59">
        <f t="shared" si="311"/>
        <v>2040000</v>
      </c>
      <c r="K719" s="54">
        <f t="shared" si="332"/>
        <v>6120000</v>
      </c>
      <c r="L719" s="55">
        <f t="shared" si="333"/>
        <v>0.25</v>
      </c>
    </row>
    <row r="720" spans="1:13" x14ac:dyDescent="0.25">
      <c r="A720" s="31">
        <v>521115</v>
      </c>
      <c r="B720" s="32" t="s">
        <v>153</v>
      </c>
      <c r="C720" s="33">
        <f t="shared" si="336"/>
        <v>8160000</v>
      </c>
      <c r="D720" s="33">
        <f t="shared" si="336"/>
        <v>8160000</v>
      </c>
      <c r="E720" s="33">
        <f t="shared" si="336"/>
        <v>8160000</v>
      </c>
      <c r="F720" s="33">
        <f t="shared" si="336"/>
        <v>8160000</v>
      </c>
      <c r="G720" s="33">
        <f>MAR!I710</f>
        <v>1360000</v>
      </c>
      <c r="H720" s="33">
        <f t="shared" si="336"/>
        <v>680000</v>
      </c>
      <c r="I720" s="33">
        <f t="shared" si="336"/>
        <v>0</v>
      </c>
      <c r="J720" s="59">
        <f t="shared" si="311"/>
        <v>2040000</v>
      </c>
      <c r="K720" s="54">
        <f t="shared" si="332"/>
        <v>6120000</v>
      </c>
      <c r="L720" s="55">
        <f t="shared" si="333"/>
        <v>0.25</v>
      </c>
    </row>
    <row r="721" spans="1:12" x14ac:dyDescent="0.25">
      <c r="A721" s="31"/>
      <c r="B721" s="32" t="s">
        <v>383</v>
      </c>
      <c r="C721" s="33">
        <v>8160000</v>
      </c>
      <c r="D721" s="33">
        <v>8160000</v>
      </c>
      <c r="E721" s="33">
        <v>8160000</v>
      </c>
      <c r="F721" s="33">
        <v>8160000</v>
      </c>
      <c r="G721" s="1">
        <f>MAR!I711</f>
        <v>1360000</v>
      </c>
      <c r="H721" s="33">
        <v>680000</v>
      </c>
      <c r="I721" s="33">
        <v>0</v>
      </c>
      <c r="J721" s="59">
        <f t="shared" si="311"/>
        <v>2040000</v>
      </c>
      <c r="K721" s="54">
        <f t="shared" si="332"/>
        <v>6120000</v>
      </c>
      <c r="L721" s="55">
        <f t="shared" si="333"/>
        <v>0.25</v>
      </c>
    </row>
    <row r="722" spans="1:12" x14ac:dyDescent="0.25">
      <c r="A722" s="31" t="s">
        <v>275</v>
      </c>
      <c r="B722" s="32" t="s">
        <v>276</v>
      </c>
      <c r="C722" s="33">
        <f>C723</f>
        <v>7200000</v>
      </c>
      <c r="D722" s="33">
        <f>D723</f>
        <v>7200000</v>
      </c>
      <c r="E722" s="33">
        <f>E723</f>
        <v>7200000</v>
      </c>
      <c r="F722" s="33">
        <f>F723</f>
        <v>7200000</v>
      </c>
      <c r="G722" s="33">
        <f>MAR!I712</f>
        <v>1200000</v>
      </c>
      <c r="H722" s="33">
        <f t="shared" ref="H722:I722" si="337">H723</f>
        <v>600000</v>
      </c>
      <c r="I722" s="33">
        <f t="shared" si="337"/>
        <v>0</v>
      </c>
      <c r="J722" s="59">
        <f t="shared" ref="J722:J744" si="338">SUM(G722:I722)</f>
        <v>1800000</v>
      </c>
      <c r="K722" s="54">
        <f t="shared" si="332"/>
        <v>5400000</v>
      </c>
      <c r="L722" s="55">
        <f t="shared" si="333"/>
        <v>0.25</v>
      </c>
    </row>
    <row r="723" spans="1:12" x14ac:dyDescent="0.25">
      <c r="A723" s="31">
        <v>521115</v>
      </c>
      <c r="B723" s="32" t="s">
        <v>153</v>
      </c>
      <c r="C723" s="33">
        <f>SUM(C724:C725)</f>
        <v>7200000</v>
      </c>
      <c r="D723" s="33">
        <f>SUM(D724:D725)</f>
        <v>7200000</v>
      </c>
      <c r="E723" s="33">
        <f>SUM(E724:E725)</f>
        <v>7200000</v>
      </c>
      <c r="F723" s="33">
        <f>SUM(F724:F725)</f>
        <v>7200000</v>
      </c>
      <c r="G723" s="33">
        <f>MAR!I713</f>
        <v>1200000</v>
      </c>
      <c r="H723" s="33">
        <f t="shared" ref="H723:I723" si="339">SUM(H724:H725)</f>
        <v>600000</v>
      </c>
      <c r="I723" s="33">
        <f t="shared" si="339"/>
        <v>0</v>
      </c>
      <c r="J723" s="59">
        <f t="shared" si="338"/>
        <v>1800000</v>
      </c>
      <c r="K723" s="54">
        <f t="shared" si="332"/>
        <v>5400000</v>
      </c>
      <c r="L723" s="55">
        <f t="shared" si="333"/>
        <v>0.25</v>
      </c>
    </row>
    <row r="724" spans="1:12" x14ac:dyDescent="0.25">
      <c r="A724" s="31"/>
      <c r="B724" s="32" t="s">
        <v>384</v>
      </c>
      <c r="C724" s="33">
        <v>3600000</v>
      </c>
      <c r="D724" s="33">
        <v>3600000</v>
      </c>
      <c r="E724" s="33">
        <v>3600000</v>
      </c>
      <c r="F724" s="33">
        <v>3600000</v>
      </c>
      <c r="G724" s="1">
        <f>MAR!I714</f>
        <v>600000</v>
      </c>
      <c r="H724" s="33">
        <v>300000</v>
      </c>
      <c r="I724" s="33">
        <v>0</v>
      </c>
      <c r="J724" s="59">
        <f t="shared" si="338"/>
        <v>900000</v>
      </c>
      <c r="K724" s="54">
        <f t="shared" si="332"/>
        <v>2700000</v>
      </c>
      <c r="L724" s="55">
        <f t="shared" si="333"/>
        <v>0.25</v>
      </c>
    </row>
    <row r="725" spans="1:12" x14ac:dyDescent="0.25">
      <c r="A725" s="31"/>
      <c r="B725" s="32" t="s">
        <v>426</v>
      </c>
      <c r="C725" s="33">
        <v>3600000</v>
      </c>
      <c r="D725" s="33">
        <v>3600000</v>
      </c>
      <c r="E725" s="33">
        <v>3600000</v>
      </c>
      <c r="F725" s="33">
        <v>3600000</v>
      </c>
      <c r="G725" s="1">
        <f>MAR!I715</f>
        <v>600000</v>
      </c>
      <c r="H725" s="33">
        <v>300000</v>
      </c>
      <c r="I725" s="33">
        <v>0</v>
      </c>
      <c r="J725" s="59">
        <f t="shared" si="338"/>
        <v>900000</v>
      </c>
      <c r="K725" s="54">
        <f t="shared" si="332"/>
        <v>2700000</v>
      </c>
      <c r="L725" s="55">
        <f t="shared" si="333"/>
        <v>0.25</v>
      </c>
    </row>
    <row r="726" spans="1:12" x14ac:dyDescent="0.25">
      <c r="A726" s="31" t="s">
        <v>277</v>
      </c>
      <c r="B726" s="32" t="s">
        <v>278</v>
      </c>
      <c r="C726" s="33">
        <f>C727</f>
        <v>15000000</v>
      </c>
      <c r="D726" s="33">
        <f>D727</f>
        <v>15000000</v>
      </c>
      <c r="E726" s="33">
        <f>E727</f>
        <v>15000000</v>
      </c>
      <c r="F726" s="33">
        <f>F727</f>
        <v>15000000</v>
      </c>
      <c r="G726" s="33">
        <f>MAR!I716</f>
        <v>2500000</v>
      </c>
      <c r="H726" s="33">
        <f t="shared" ref="H726:I726" si="340">H727</f>
        <v>1250000</v>
      </c>
      <c r="I726" s="33">
        <f t="shared" si="340"/>
        <v>0</v>
      </c>
      <c r="J726" s="59">
        <f t="shared" si="338"/>
        <v>3750000</v>
      </c>
      <c r="K726" s="54">
        <f t="shared" si="332"/>
        <v>11250000</v>
      </c>
      <c r="L726" s="55">
        <f t="shared" si="333"/>
        <v>0.25</v>
      </c>
    </row>
    <row r="727" spans="1:12" x14ac:dyDescent="0.25">
      <c r="A727" s="31">
        <v>521115</v>
      </c>
      <c r="B727" s="32" t="s">
        <v>153</v>
      </c>
      <c r="C727" s="33">
        <f>SUM(C728:C731)</f>
        <v>15000000</v>
      </c>
      <c r="D727" s="33">
        <f>SUM(D728:D731)</f>
        <v>15000000</v>
      </c>
      <c r="E727" s="33">
        <f>SUM(E728:E731)</f>
        <v>15000000</v>
      </c>
      <c r="F727" s="33">
        <f>SUM(F728:F731)</f>
        <v>15000000</v>
      </c>
      <c r="G727" s="33">
        <f>MAR!I717</f>
        <v>2500000</v>
      </c>
      <c r="H727" s="33">
        <f t="shared" ref="H727:I727" si="341">SUM(H728:H731)</f>
        <v>1250000</v>
      </c>
      <c r="I727" s="33">
        <f t="shared" si="341"/>
        <v>0</v>
      </c>
      <c r="J727" s="59">
        <f t="shared" si="338"/>
        <v>3750000</v>
      </c>
      <c r="K727" s="54">
        <f t="shared" si="332"/>
        <v>11250000</v>
      </c>
      <c r="L727" s="55">
        <f t="shared" si="333"/>
        <v>0.25</v>
      </c>
    </row>
    <row r="728" spans="1:12" x14ac:dyDescent="0.25">
      <c r="A728" s="31"/>
      <c r="B728" s="32" t="s">
        <v>385</v>
      </c>
      <c r="C728" s="33">
        <v>3600000</v>
      </c>
      <c r="D728" s="33">
        <v>3600000</v>
      </c>
      <c r="E728" s="33">
        <v>3600000</v>
      </c>
      <c r="F728" s="33">
        <v>3600000</v>
      </c>
      <c r="G728" s="1">
        <f>MAR!I718</f>
        <v>600000</v>
      </c>
      <c r="H728" s="33">
        <v>300000</v>
      </c>
      <c r="I728" s="33">
        <v>0</v>
      </c>
      <c r="J728" s="59">
        <f t="shared" si="338"/>
        <v>900000</v>
      </c>
      <c r="K728" s="54">
        <f t="shared" si="332"/>
        <v>2700000</v>
      </c>
      <c r="L728" s="55">
        <f t="shared" si="333"/>
        <v>0.25</v>
      </c>
    </row>
    <row r="729" spans="1:12" x14ac:dyDescent="0.25">
      <c r="A729" s="31"/>
      <c r="B729" s="32" t="s">
        <v>427</v>
      </c>
      <c r="C729" s="33">
        <v>3000000</v>
      </c>
      <c r="D729" s="33">
        <v>3000000</v>
      </c>
      <c r="E729" s="33">
        <v>3000000</v>
      </c>
      <c r="F729" s="33">
        <v>3000000</v>
      </c>
      <c r="G729" s="1">
        <f>MAR!I719</f>
        <v>500000</v>
      </c>
      <c r="H729" s="33">
        <v>250000</v>
      </c>
      <c r="I729" s="33">
        <v>0</v>
      </c>
      <c r="J729" s="59">
        <f t="shared" si="338"/>
        <v>750000</v>
      </c>
      <c r="K729" s="54">
        <f t="shared" si="332"/>
        <v>2250000</v>
      </c>
      <c r="L729" s="55">
        <f t="shared" si="333"/>
        <v>0.25</v>
      </c>
    </row>
    <row r="730" spans="1:12" x14ac:dyDescent="0.25">
      <c r="A730" s="31"/>
      <c r="B730" s="32" t="s">
        <v>454</v>
      </c>
      <c r="C730" s="33">
        <v>4800000</v>
      </c>
      <c r="D730" s="33">
        <v>4800000</v>
      </c>
      <c r="E730" s="33">
        <v>4800000</v>
      </c>
      <c r="F730" s="33">
        <v>4800000</v>
      </c>
      <c r="G730" s="1">
        <f>MAR!I720</f>
        <v>800000</v>
      </c>
      <c r="H730" s="33">
        <v>400000</v>
      </c>
      <c r="I730" s="33">
        <v>0</v>
      </c>
      <c r="J730" s="59">
        <f t="shared" si="338"/>
        <v>1200000</v>
      </c>
      <c r="K730" s="54">
        <f t="shared" si="332"/>
        <v>3600000</v>
      </c>
      <c r="L730" s="55">
        <f t="shared" si="333"/>
        <v>0.25</v>
      </c>
    </row>
    <row r="731" spans="1:12" x14ac:dyDescent="0.25">
      <c r="A731" s="31"/>
      <c r="B731" s="32" t="s">
        <v>471</v>
      </c>
      <c r="C731" s="33">
        <v>3600000</v>
      </c>
      <c r="D731" s="33">
        <v>3600000</v>
      </c>
      <c r="E731" s="33">
        <v>3600000</v>
      </c>
      <c r="F731" s="33">
        <v>3600000</v>
      </c>
      <c r="G731" s="1">
        <f>MAR!I721</f>
        <v>600000</v>
      </c>
      <c r="H731" s="33">
        <v>300000</v>
      </c>
      <c r="I731" s="33">
        <v>0</v>
      </c>
      <c r="J731" s="59">
        <f t="shared" si="338"/>
        <v>900000</v>
      </c>
      <c r="K731" s="54">
        <f t="shared" si="332"/>
        <v>2700000</v>
      </c>
      <c r="L731" s="55">
        <f t="shared" si="333"/>
        <v>0.25</v>
      </c>
    </row>
    <row r="732" spans="1:12" x14ac:dyDescent="0.25">
      <c r="A732" s="31" t="s">
        <v>162</v>
      </c>
      <c r="B732" s="32" t="s">
        <v>154</v>
      </c>
      <c r="C732" s="33">
        <f t="shared" ref="C732:I733" si="342">C733</f>
        <v>29250000</v>
      </c>
      <c r="D732" s="33">
        <f t="shared" si="342"/>
        <v>29250000</v>
      </c>
      <c r="E732" s="33">
        <f t="shared" si="342"/>
        <v>29250000</v>
      </c>
      <c r="F732" s="33">
        <f t="shared" si="342"/>
        <v>29250000</v>
      </c>
      <c r="G732" s="33">
        <f>MAR!I722</f>
        <v>0</v>
      </c>
      <c r="H732" s="33">
        <f t="shared" si="342"/>
        <v>0</v>
      </c>
      <c r="I732" s="33">
        <f t="shared" si="342"/>
        <v>0</v>
      </c>
      <c r="J732" s="59">
        <f t="shared" si="338"/>
        <v>0</v>
      </c>
      <c r="K732" s="54">
        <f t="shared" si="332"/>
        <v>29250000</v>
      </c>
      <c r="L732" s="55">
        <f t="shared" si="333"/>
        <v>0</v>
      </c>
    </row>
    <row r="733" spans="1:12" x14ac:dyDescent="0.25">
      <c r="A733" s="31">
        <v>521119</v>
      </c>
      <c r="B733" s="32" t="s">
        <v>12</v>
      </c>
      <c r="C733" s="33">
        <f t="shared" si="342"/>
        <v>29250000</v>
      </c>
      <c r="D733" s="33">
        <f t="shared" si="342"/>
        <v>29250000</v>
      </c>
      <c r="E733" s="33">
        <f t="shared" si="342"/>
        <v>29250000</v>
      </c>
      <c r="F733" s="33">
        <f t="shared" si="342"/>
        <v>29250000</v>
      </c>
      <c r="G733" s="33">
        <f>MAR!I723</f>
        <v>0</v>
      </c>
      <c r="H733" s="33">
        <f t="shared" si="342"/>
        <v>0</v>
      </c>
      <c r="I733" s="33">
        <f t="shared" si="342"/>
        <v>0</v>
      </c>
      <c r="J733" s="59">
        <f t="shared" si="338"/>
        <v>0</v>
      </c>
      <c r="K733" s="54">
        <f t="shared" si="332"/>
        <v>29250000</v>
      </c>
      <c r="L733" s="55">
        <f t="shared" si="333"/>
        <v>0</v>
      </c>
    </row>
    <row r="734" spans="1:12" x14ac:dyDescent="0.25">
      <c r="A734" s="31"/>
      <c r="B734" s="32" t="s">
        <v>386</v>
      </c>
      <c r="C734" s="33">
        <v>29250000</v>
      </c>
      <c r="D734" s="33">
        <v>29250000</v>
      </c>
      <c r="E734" s="33">
        <v>29250000</v>
      </c>
      <c r="F734" s="33">
        <v>29250000</v>
      </c>
      <c r="G734" s="1">
        <f>MAR!I724</f>
        <v>0</v>
      </c>
      <c r="H734" s="33">
        <v>0</v>
      </c>
      <c r="I734" s="33">
        <v>0</v>
      </c>
      <c r="J734" s="59">
        <f t="shared" si="338"/>
        <v>0</v>
      </c>
      <c r="K734" s="54">
        <f t="shared" si="332"/>
        <v>29250000</v>
      </c>
      <c r="L734" s="55">
        <f t="shared" si="333"/>
        <v>0</v>
      </c>
    </row>
    <row r="735" spans="1:12" x14ac:dyDescent="0.25">
      <c r="A735" s="31" t="s">
        <v>161</v>
      </c>
      <c r="B735" s="32" t="s">
        <v>155</v>
      </c>
      <c r="C735" s="33">
        <f>C736+C738+C740</f>
        <v>265000000</v>
      </c>
      <c r="D735" s="33">
        <f>D736+D738+D740</f>
        <v>265000000</v>
      </c>
      <c r="E735" s="33">
        <f>E736+E738+E740</f>
        <v>265000000</v>
      </c>
      <c r="F735" s="33">
        <f>F736+F738+F740</f>
        <v>265000000</v>
      </c>
      <c r="G735" s="33">
        <f>MAR!I725</f>
        <v>81193414</v>
      </c>
      <c r="H735" s="33">
        <f t="shared" ref="H735:I735" si="343">H736+H738+H740</f>
        <v>41300000</v>
      </c>
      <c r="I735" s="33">
        <f t="shared" si="343"/>
        <v>0</v>
      </c>
      <c r="J735" s="59">
        <f t="shared" si="338"/>
        <v>122493414</v>
      </c>
      <c r="K735" s="54">
        <f t="shared" si="332"/>
        <v>142506586</v>
      </c>
      <c r="L735" s="55">
        <f t="shared" si="333"/>
        <v>0.46223929811320752</v>
      </c>
    </row>
    <row r="736" spans="1:12" x14ac:dyDescent="0.25">
      <c r="A736" s="31">
        <v>524111</v>
      </c>
      <c r="B736" s="32" t="s">
        <v>156</v>
      </c>
      <c r="C736" s="33">
        <f>C737</f>
        <v>250000000</v>
      </c>
      <c r="D736" s="33">
        <f>D737</f>
        <v>250000000</v>
      </c>
      <c r="E736" s="33">
        <f>E737</f>
        <v>250000000</v>
      </c>
      <c r="F736" s="33">
        <f>F737</f>
        <v>250000000</v>
      </c>
      <c r="G736" s="33">
        <f>MAR!I726</f>
        <v>80493414</v>
      </c>
      <c r="H736" s="33">
        <f t="shared" ref="H736:I736" si="344">H737</f>
        <v>41300000</v>
      </c>
      <c r="I736" s="33">
        <f t="shared" si="344"/>
        <v>0</v>
      </c>
      <c r="J736" s="59">
        <f t="shared" si="338"/>
        <v>121793414</v>
      </c>
      <c r="K736" s="54">
        <f t="shared" si="332"/>
        <v>128206586</v>
      </c>
      <c r="L736" s="55">
        <f t="shared" si="333"/>
        <v>0.48717365600000001</v>
      </c>
    </row>
    <row r="737" spans="1:12" x14ac:dyDescent="0.25">
      <c r="A737" s="31"/>
      <c r="B737" s="32" t="s">
        <v>387</v>
      </c>
      <c r="C737" s="33">
        <v>250000000</v>
      </c>
      <c r="D737" s="33">
        <v>250000000</v>
      </c>
      <c r="E737" s="33">
        <v>250000000</v>
      </c>
      <c r="F737" s="33">
        <v>250000000</v>
      </c>
      <c r="G737" s="1">
        <f>MAR!I727</f>
        <v>80493414</v>
      </c>
      <c r="H737" s="33">
        <v>41300000</v>
      </c>
      <c r="I737" s="33">
        <v>0</v>
      </c>
      <c r="J737" s="59">
        <f t="shared" si="338"/>
        <v>121793414</v>
      </c>
      <c r="K737" s="54">
        <f t="shared" si="332"/>
        <v>128206586</v>
      </c>
      <c r="L737" s="55">
        <f t="shared" si="333"/>
        <v>0.48717365600000001</v>
      </c>
    </row>
    <row r="738" spans="1:12" x14ac:dyDescent="0.25">
      <c r="A738" s="31">
        <v>524113</v>
      </c>
      <c r="B738" s="32" t="s">
        <v>38</v>
      </c>
      <c r="C738" s="33">
        <f>C739</f>
        <v>10000000</v>
      </c>
      <c r="D738" s="33">
        <f>D739</f>
        <v>10000000</v>
      </c>
      <c r="E738" s="33">
        <f>E739</f>
        <v>10000000</v>
      </c>
      <c r="F738" s="33">
        <f>F739</f>
        <v>10000000</v>
      </c>
      <c r="G738" s="33">
        <f>MAR!I728</f>
        <v>700000</v>
      </c>
      <c r="H738" s="33">
        <f t="shared" ref="H738:I738" si="345">H739</f>
        <v>0</v>
      </c>
      <c r="I738" s="33">
        <f t="shared" si="345"/>
        <v>0</v>
      </c>
      <c r="J738" s="59">
        <f t="shared" si="338"/>
        <v>700000</v>
      </c>
      <c r="K738" s="54">
        <f t="shared" si="332"/>
        <v>9300000</v>
      </c>
      <c r="L738" s="55">
        <f t="shared" si="333"/>
        <v>7.0000000000000007E-2</v>
      </c>
    </row>
    <row r="739" spans="1:12" x14ac:dyDescent="0.25">
      <c r="A739" s="31"/>
      <c r="B739" s="32" t="s">
        <v>388</v>
      </c>
      <c r="C739" s="33">
        <v>10000000</v>
      </c>
      <c r="D739" s="33">
        <v>10000000</v>
      </c>
      <c r="E739" s="33">
        <v>10000000</v>
      </c>
      <c r="F739" s="33">
        <v>10000000</v>
      </c>
      <c r="G739" s="1">
        <f>MAR!I729</f>
        <v>700000</v>
      </c>
      <c r="H739" s="33"/>
      <c r="I739" s="33">
        <v>0</v>
      </c>
      <c r="J739" s="59">
        <f t="shared" si="338"/>
        <v>700000</v>
      </c>
      <c r="K739" s="54">
        <f t="shared" si="332"/>
        <v>9300000</v>
      </c>
      <c r="L739" s="55">
        <f t="shared" si="333"/>
        <v>7.0000000000000007E-2</v>
      </c>
    </row>
    <row r="740" spans="1:12" x14ac:dyDescent="0.25">
      <c r="A740" s="31">
        <v>524114</v>
      </c>
      <c r="B740" s="32" t="s">
        <v>103</v>
      </c>
      <c r="C740" s="33">
        <f>C741</f>
        <v>5000000</v>
      </c>
      <c r="D740" s="33">
        <f>D741</f>
        <v>5000000</v>
      </c>
      <c r="E740" s="33">
        <f>E741</f>
        <v>5000000</v>
      </c>
      <c r="F740" s="33">
        <f>F741</f>
        <v>5000000</v>
      </c>
      <c r="G740" s="33">
        <f>MAR!I730</f>
        <v>0</v>
      </c>
      <c r="H740" s="33">
        <f t="shared" ref="H740:I740" si="346">H741</f>
        <v>0</v>
      </c>
      <c r="I740" s="33">
        <f t="shared" si="346"/>
        <v>0</v>
      </c>
      <c r="J740" s="59">
        <f t="shared" si="338"/>
        <v>0</v>
      </c>
      <c r="K740" s="54">
        <f t="shared" si="332"/>
        <v>5000000</v>
      </c>
      <c r="L740" s="55">
        <f t="shared" si="333"/>
        <v>0</v>
      </c>
    </row>
    <row r="741" spans="1:12" x14ac:dyDescent="0.25">
      <c r="A741" s="31"/>
      <c r="B741" s="32" t="s">
        <v>389</v>
      </c>
      <c r="C741" s="33">
        <v>5000000</v>
      </c>
      <c r="D741" s="33">
        <v>5000000</v>
      </c>
      <c r="E741" s="33">
        <v>5000000</v>
      </c>
      <c r="F741" s="33">
        <v>5000000</v>
      </c>
      <c r="G741" s="1">
        <f>MAR!I731</f>
        <v>0</v>
      </c>
      <c r="H741" s="33">
        <v>0</v>
      </c>
      <c r="I741" s="33">
        <v>0</v>
      </c>
      <c r="J741" s="59">
        <f t="shared" si="338"/>
        <v>0</v>
      </c>
      <c r="K741" s="54">
        <f t="shared" si="332"/>
        <v>5000000</v>
      </c>
      <c r="L741" s="55">
        <f t="shared" si="333"/>
        <v>0</v>
      </c>
    </row>
    <row r="742" spans="1:12" x14ac:dyDescent="0.25">
      <c r="A742" s="31" t="s">
        <v>160</v>
      </c>
      <c r="B742" s="32" t="s">
        <v>157</v>
      </c>
      <c r="C742" s="33">
        <f t="shared" ref="C742:I743" si="347">C743</f>
        <v>100000000</v>
      </c>
      <c r="D742" s="33">
        <f t="shared" si="347"/>
        <v>100000000</v>
      </c>
      <c r="E742" s="33">
        <f t="shared" si="347"/>
        <v>100000000</v>
      </c>
      <c r="F742" s="33">
        <f t="shared" si="347"/>
        <v>100000000</v>
      </c>
      <c r="G742" s="33">
        <f>MAR!I732</f>
        <v>22816000</v>
      </c>
      <c r="H742" s="33">
        <f t="shared" si="347"/>
        <v>21300000</v>
      </c>
      <c r="I742" s="33">
        <f t="shared" si="347"/>
        <v>0</v>
      </c>
      <c r="J742" s="59">
        <f t="shared" si="338"/>
        <v>44116000</v>
      </c>
      <c r="K742" s="54">
        <f t="shared" si="332"/>
        <v>55884000</v>
      </c>
      <c r="L742" s="55">
        <f t="shared" si="333"/>
        <v>0.44116</v>
      </c>
    </row>
    <row r="743" spans="1:12" x14ac:dyDescent="0.25">
      <c r="A743" s="31">
        <v>523199</v>
      </c>
      <c r="B743" s="32" t="s">
        <v>151</v>
      </c>
      <c r="C743" s="33">
        <f t="shared" si="347"/>
        <v>100000000</v>
      </c>
      <c r="D743" s="33">
        <f t="shared" si="347"/>
        <v>100000000</v>
      </c>
      <c r="E743" s="33">
        <f t="shared" si="347"/>
        <v>100000000</v>
      </c>
      <c r="F743" s="33">
        <f t="shared" si="347"/>
        <v>100000000</v>
      </c>
      <c r="G743" s="33">
        <f>MAR!I733</f>
        <v>22816000</v>
      </c>
      <c r="H743" s="33">
        <f>H744</f>
        <v>21300000</v>
      </c>
      <c r="I743" s="33">
        <f>I744</f>
        <v>0</v>
      </c>
      <c r="J743" s="59">
        <f t="shared" si="338"/>
        <v>44116000</v>
      </c>
      <c r="K743" s="54">
        <f t="shared" si="332"/>
        <v>55884000</v>
      </c>
      <c r="L743" s="55">
        <f t="shared" si="333"/>
        <v>0.44116</v>
      </c>
    </row>
    <row r="744" spans="1:12" x14ac:dyDescent="0.25">
      <c r="A744" s="31"/>
      <c r="B744" s="9" t="s">
        <v>279</v>
      </c>
      <c r="C744" s="33">
        <v>100000000</v>
      </c>
      <c r="D744" s="33">
        <v>100000000</v>
      </c>
      <c r="E744" s="33">
        <v>100000000</v>
      </c>
      <c r="F744" s="33">
        <v>100000000</v>
      </c>
      <c r="G744" s="1">
        <f>MAR!I734</f>
        <v>22816000</v>
      </c>
      <c r="H744" s="33">
        <v>21300000</v>
      </c>
      <c r="I744" s="33">
        <v>0</v>
      </c>
      <c r="J744" s="59">
        <f t="shared" si="338"/>
        <v>44116000</v>
      </c>
      <c r="K744" s="54">
        <f t="shared" si="332"/>
        <v>55884000</v>
      </c>
      <c r="L744" s="55">
        <f t="shared" si="333"/>
        <v>0.44116</v>
      </c>
    </row>
    <row r="745" spans="1:12" x14ac:dyDescent="0.25">
      <c r="A745" s="63"/>
      <c r="B745" s="64"/>
      <c r="C745" s="65"/>
      <c r="D745" s="65"/>
      <c r="E745" s="65"/>
      <c r="F745" s="65"/>
      <c r="G745" s="37"/>
      <c r="H745" s="65"/>
      <c r="I745" s="65"/>
      <c r="J745" s="66"/>
      <c r="K745" s="67"/>
      <c r="L745" s="68"/>
    </row>
    <row r="746" spans="1:12" x14ac:dyDescent="0.25">
      <c r="A746" s="159" t="s">
        <v>529</v>
      </c>
      <c r="B746" s="159"/>
      <c r="C746" s="50"/>
      <c r="D746" s="50"/>
      <c r="E746" s="50"/>
      <c r="F746" s="50"/>
      <c r="G746" s="159" t="s">
        <v>740</v>
      </c>
      <c r="H746" s="159"/>
      <c r="I746" s="159"/>
      <c r="J746" s="159"/>
    </row>
    <row r="747" spans="1:12" x14ac:dyDescent="0.25">
      <c r="A747" s="159" t="s">
        <v>530</v>
      </c>
      <c r="B747" s="159"/>
      <c r="C747" s="50"/>
      <c r="D747" s="50"/>
      <c r="E747" s="50"/>
      <c r="F747" s="50"/>
      <c r="G747" s="159" t="s">
        <v>531</v>
      </c>
      <c r="H747" s="159"/>
      <c r="I747" s="159"/>
      <c r="J747" s="159"/>
    </row>
    <row r="748" spans="1:12" ht="51.75" customHeight="1" x14ac:dyDescent="0.25">
      <c r="A748" s="160" t="s">
        <v>545</v>
      </c>
      <c r="B748" s="160"/>
      <c r="C748" s="51"/>
      <c r="D748" s="51"/>
      <c r="E748" s="51"/>
      <c r="F748" s="51"/>
      <c r="G748" s="160" t="s">
        <v>532</v>
      </c>
      <c r="H748" s="160"/>
      <c r="I748" s="160"/>
      <c r="J748" s="160"/>
    </row>
    <row r="749" spans="1:12" x14ac:dyDescent="0.25">
      <c r="A749" s="159" t="s">
        <v>546</v>
      </c>
      <c r="B749" s="159"/>
      <c r="C749" s="50"/>
      <c r="D749" s="50"/>
      <c r="E749" s="50"/>
      <c r="F749" s="50"/>
      <c r="G749" s="159" t="s">
        <v>533</v>
      </c>
      <c r="H749" s="159"/>
      <c r="I749" s="159"/>
      <c r="J749" s="159"/>
    </row>
    <row r="750" spans="1:12" x14ac:dyDescent="0.25">
      <c r="G750" s="37"/>
    </row>
    <row r="751" spans="1:12" ht="18.75" x14ac:dyDescent="0.3">
      <c r="A751" s="164" t="s">
        <v>515</v>
      </c>
      <c r="B751" s="164"/>
      <c r="C751" s="164"/>
      <c r="D751" s="164"/>
      <c r="E751" s="164"/>
      <c r="F751" s="164"/>
      <c r="G751" s="164"/>
      <c r="H751" s="75"/>
      <c r="I751" s="75"/>
      <c r="J751" s="75"/>
    </row>
    <row r="752" spans="1:12" ht="18.75" x14ac:dyDescent="0.3">
      <c r="A752" s="165" t="s">
        <v>741</v>
      </c>
      <c r="B752" s="165"/>
      <c r="C752" s="165"/>
      <c r="D752" s="165"/>
      <c r="E752" s="165"/>
      <c r="F752" s="165"/>
      <c r="G752" s="165"/>
      <c r="H752" s="76"/>
      <c r="I752" s="76"/>
      <c r="J752" s="76"/>
    </row>
    <row r="753" spans="1:13" x14ac:dyDescent="0.25">
      <c r="B753" s="3"/>
      <c r="G753" s="3"/>
    </row>
    <row r="754" spans="1:13" s="7" customFormat="1" x14ac:dyDescent="0.25">
      <c r="A754" s="36" t="s">
        <v>517</v>
      </c>
      <c r="B754" s="36" t="s">
        <v>518</v>
      </c>
      <c r="C754" s="10" t="s">
        <v>519</v>
      </c>
      <c r="D754" s="16"/>
      <c r="E754" s="40" t="s">
        <v>520</v>
      </c>
      <c r="F754" s="40" t="s">
        <v>520</v>
      </c>
      <c r="G754" s="18" t="s">
        <v>521</v>
      </c>
      <c r="H754" s="41" t="s">
        <v>522</v>
      </c>
      <c r="M754" s="16"/>
    </row>
    <row r="755" spans="1:13" x14ac:dyDescent="0.25">
      <c r="A755" s="9" t="s">
        <v>657</v>
      </c>
      <c r="B755" s="38" t="s">
        <v>659</v>
      </c>
      <c r="C755" s="39">
        <v>35900658</v>
      </c>
      <c r="E755" s="42">
        <v>44634</v>
      </c>
      <c r="F755" s="42">
        <v>44634</v>
      </c>
      <c r="G755" s="77" t="s">
        <v>662</v>
      </c>
      <c r="H755" s="78">
        <v>44652</v>
      </c>
    </row>
    <row r="756" spans="1:13" x14ac:dyDescent="0.25">
      <c r="A756" s="9" t="s">
        <v>658</v>
      </c>
      <c r="B756" s="38" t="s">
        <v>660</v>
      </c>
      <c r="C756" s="39">
        <v>118645550</v>
      </c>
      <c r="E756" s="42">
        <v>44641</v>
      </c>
      <c r="F756" s="42">
        <v>44641</v>
      </c>
      <c r="G756" s="77" t="s">
        <v>661</v>
      </c>
      <c r="H756" s="78">
        <v>44652</v>
      </c>
    </row>
    <row r="757" spans="1:13" x14ac:dyDescent="0.25">
      <c r="A757" s="9" t="s">
        <v>664</v>
      </c>
      <c r="B757" s="38" t="s">
        <v>647</v>
      </c>
      <c r="C757" s="39">
        <v>39219247</v>
      </c>
      <c r="E757" s="42">
        <v>44659</v>
      </c>
      <c r="F757" s="42">
        <v>44659</v>
      </c>
      <c r="G757" s="77" t="s">
        <v>666</v>
      </c>
      <c r="H757" s="78">
        <v>44659</v>
      </c>
    </row>
    <row r="758" spans="1:13" x14ac:dyDescent="0.25">
      <c r="A758" s="9" t="s">
        <v>665</v>
      </c>
      <c r="B758" s="38" t="s">
        <v>648</v>
      </c>
      <c r="C758" s="39">
        <v>18450000</v>
      </c>
      <c r="E758" s="42">
        <v>44659</v>
      </c>
      <c r="F758" s="42">
        <v>44659</v>
      </c>
      <c r="G758" s="77" t="s">
        <v>663</v>
      </c>
      <c r="H758" s="78">
        <v>44659</v>
      </c>
    </row>
    <row r="759" spans="1:13" x14ac:dyDescent="0.25">
      <c r="A759" s="9" t="s">
        <v>675</v>
      </c>
      <c r="B759" s="32" t="s">
        <v>651</v>
      </c>
      <c r="C759" s="39">
        <v>79187345</v>
      </c>
      <c r="E759" s="42">
        <v>44659</v>
      </c>
      <c r="F759" s="42">
        <v>44659</v>
      </c>
      <c r="G759" s="77" t="s">
        <v>681</v>
      </c>
      <c r="H759" s="78">
        <v>44662</v>
      </c>
    </row>
    <row r="760" spans="1:13" x14ac:dyDescent="0.25">
      <c r="A760" s="9" t="s">
        <v>670</v>
      </c>
      <c r="B760" s="38" t="s">
        <v>650</v>
      </c>
      <c r="C760" s="39">
        <v>23765000</v>
      </c>
      <c r="E760" s="42">
        <v>44659</v>
      </c>
      <c r="F760" s="42">
        <v>44659</v>
      </c>
      <c r="G760" s="77" t="s">
        <v>669</v>
      </c>
      <c r="H760" s="78">
        <v>44662</v>
      </c>
    </row>
    <row r="761" spans="1:13" x14ac:dyDescent="0.25">
      <c r="A761" s="9" t="s">
        <v>671</v>
      </c>
      <c r="B761" s="32" t="s">
        <v>652</v>
      </c>
      <c r="C761" s="39">
        <v>28966618</v>
      </c>
      <c r="E761" s="42">
        <v>44659</v>
      </c>
      <c r="F761" s="42">
        <v>44659</v>
      </c>
      <c r="G761" s="77" t="s">
        <v>679</v>
      </c>
      <c r="H761" s="78">
        <v>44662</v>
      </c>
    </row>
    <row r="762" spans="1:13" x14ac:dyDescent="0.25">
      <c r="A762" s="9" t="s">
        <v>668</v>
      </c>
      <c r="B762" s="38" t="s">
        <v>649</v>
      </c>
      <c r="C762" s="39">
        <v>5055000</v>
      </c>
      <c r="E762" s="42">
        <v>44659</v>
      </c>
      <c r="F762" s="42">
        <v>44659</v>
      </c>
      <c r="G762" s="77" t="s">
        <v>667</v>
      </c>
      <c r="H762" s="78">
        <v>44662</v>
      </c>
    </row>
    <row r="763" spans="1:13" x14ac:dyDescent="0.25">
      <c r="A763" s="9" t="s">
        <v>672</v>
      </c>
      <c r="B763" s="38" t="s">
        <v>653</v>
      </c>
      <c r="C763" s="39">
        <v>8890000</v>
      </c>
      <c r="E763" s="42">
        <v>44659</v>
      </c>
      <c r="F763" s="42">
        <v>44659</v>
      </c>
      <c r="G763" s="77" t="s">
        <v>680</v>
      </c>
      <c r="H763" s="78">
        <v>44662</v>
      </c>
    </row>
    <row r="764" spans="1:13" x14ac:dyDescent="0.25">
      <c r="A764" s="9" t="s">
        <v>673</v>
      </c>
      <c r="B764" s="32" t="s">
        <v>655</v>
      </c>
      <c r="C764" s="39">
        <v>3388000</v>
      </c>
      <c r="E764" s="42">
        <v>44663</v>
      </c>
      <c r="F764" s="42">
        <v>44663</v>
      </c>
      <c r="G764" s="77" t="s">
        <v>677</v>
      </c>
      <c r="H764" s="78">
        <v>44664</v>
      </c>
    </row>
    <row r="765" spans="1:13" x14ac:dyDescent="0.25">
      <c r="A765" s="9" t="s">
        <v>172</v>
      </c>
      <c r="B765" s="32" t="s">
        <v>654</v>
      </c>
      <c r="C765" s="39">
        <v>11000000</v>
      </c>
      <c r="E765" s="42">
        <v>44663</v>
      </c>
      <c r="F765" s="42">
        <v>44663</v>
      </c>
      <c r="G765" s="77" t="s">
        <v>678</v>
      </c>
      <c r="H765" s="78">
        <v>44663</v>
      </c>
    </row>
    <row r="766" spans="1:13" x14ac:dyDescent="0.25">
      <c r="A766" s="9" t="s">
        <v>674</v>
      </c>
      <c r="B766" s="32" t="s">
        <v>656</v>
      </c>
      <c r="C766" s="39">
        <v>20311184</v>
      </c>
      <c r="E766" s="42">
        <v>44663</v>
      </c>
      <c r="F766" s="42">
        <v>44663</v>
      </c>
      <c r="G766" s="77" t="s">
        <v>676</v>
      </c>
      <c r="H766" s="78">
        <v>44664</v>
      </c>
    </row>
    <row r="767" spans="1:13" x14ac:dyDescent="0.25">
      <c r="A767" s="9" t="s">
        <v>682</v>
      </c>
      <c r="B767" s="38" t="s">
        <v>688</v>
      </c>
      <c r="C767" s="39">
        <v>50565159</v>
      </c>
      <c r="E767" s="42">
        <v>44670</v>
      </c>
      <c r="F767" s="42">
        <v>44670</v>
      </c>
      <c r="G767" s="77" t="s">
        <v>687</v>
      </c>
      <c r="H767" s="78">
        <v>44670</v>
      </c>
    </row>
    <row r="768" spans="1:13" x14ac:dyDescent="0.25">
      <c r="A768" s="9" t="s">
        <v>683</v>
      </c>
      <c r="B768" s="32" t="s">
        <v>689</v>
      </c>
      <c r="C768" s="39">
        <v>36386758</v>
      </c>
      <c r="E768" s="42">
        <v>44672</v>
      </c>
      <c r="F768" s="42">
        <v>44672</v>
      </c>
      <c r="G768" s="77" t="s">
        <v>690</v>
      </c>
      <c r="H768" s="78">
        <v>44672</v>
      </c>
    </row>
    <row r="769" spans="1:13" x14ac:dyDescent="0.25">
      <c r="A769" s="9" t="s">
        <v>684</v>
      </c>
      <c r="B769" s="32" t="s">
        <v>692</v>
      </c>
      <c r="C769" s="39">
        <v>20311400</v>
      </c>
      <c r="E769" s="42">
        <v>44672</v>
      </c>
      <c r="F769" s="42">
        <v>44672</v>
      </c>
      <c r="G769" s="77" t="s">
        <v>694</v>
      </c>
      <c r="H769" s="78">
        <v>44672</v>
      </c>
    </row>
    <row r="770" spans="1:13" x14ac:dyDescent="0.25">
      <c r="A770" s="9" t="s">
        <v>685</v>
      </c>
      <c r="B770" s="32" t="s">
        <v>691</v>
      </c>
      <c r="C770" s="39">
        <v>11000000</v>
      </c>
      <c r="E770" s="42">
        <v>44672</v>
      </c>
      <c r="F770" s="42">
        <v>44672</v>
      </c>
      <c r="G770" s="77" t="s">
        <v>693</v>
      </c>
      <c r="H770" s="78">
        <v>44672</v>
      </c>
    </row>
    <row r="771" spans="1:13" x14ac:dyDescent="0.25">
      <c r="A771" s="9" t="s">
        <v>686</v>
      </c>
      <c r="B771" s="32" t="s">
        <v>695</v>
      </c>
      <c r="C771" s="39">
        <v>118785134</v>
      </c>
      <c r="E771" s="42">
        <v>44672</v>
      </c>
      <c r="F771" s="42">
        <v>44672</v>
      </c>
      <c r="G771" s="77" t="s">
        <v>696</v>
      </c>
      <c r="H771" s="78">
        <v>44672</v>
      </c>
    </row>
    <row r="772" spans="1:13" x14ac:dyDescent="0.25">
      <c r="A772" s="9" t="s">
        <v>698</v>
      </c>
      <c r="B772" s="32" t="s">
        <v>704</v>
      </c>
      <c r="C772" s="39">
        <v>23255800</v>
      </c>
      <c r="E772" s="42">
        <v>44672</v>
      </c>
      <c r="F772" s="42">
        <v>44672</v>
      </c>
      <c r="G772" s="77" t="s">
        <v>705</v>
      </c>
      <c r="H772" s="78">
        <v>44673</v>
      </c>
    </row>
    <row r="773" spans="1:13" x14ac:dyDescent="0.25">
      <c r="A773" s="9" t="s">
        <v>697</v>
      </c>
      <c r="B773" s="32" t="s">
        <v>703</v>
      </c>
      <c r="C773" s="39">
        <v>40090000</v>
      </c>
      <c r="E773" s="42">
        <v>44672</v>
      </c>
      <c r="F773" s="42">
        <v>44672</v>
      </c>
      <c r="G773" s="77" t="s">
        <v>702</v>
      </c>
      <c r="H773" s="78">
        <v>44673</v>
      </c>
    </row>
    <row r="774" spans="1:13" x14ac:dyDescent="0.25">
      <c r="A774" s="9" t="s">
        <v>698</v>
      </c>
      <c r="B774" s="38" t="s">
        <v>706</v>
      </c>
      <c r="C774" s="39">
        <v>46541373</v>
      </c>
      <c r="E774" s="78">
        <v>44673</v>
      </c>
      <c r="F774" s="78">
        <v>44673</v>
      </c>
      <c r="G774" s="77" t="s">
        <v>713</v>
      </c>
      <c r="H774" s="78">
        <v>44673</v>
      </c>
    </row>
    <row r="775" spans="1:13" x14ac:dyDescent="0.25">
      <c r="A775" s="9" t="s">
        <v>699</v>
      </c>
      <c r="B775" s="38" t="s">
        <v>708</v>
      </c>
      <c r="C775" s="39">
        <v>3300000</v>
      </c>
      <c r="E775" s="78">
        <v>44673</v>
      </c>
      <c r="F775" s="78">
        <v>44673</v>
      </c>
      <c r="G775" s="77" t="s">
        <v>707</v>
      </c>
      <c r="H775" s="78">
        <v>44673</v>
      </c>
    </row>
    <row r="776" spans="1:13" x14ac:dyDescent="0.25">
      <c r="A776" s="9" t="s">
        <v>700</v>
      </c>
      <c r="B776" s="38" t="s">
        <v>711</v>
      </c>
      <c r="C776" s="39">
        <v>1641000</v>
      </c>
      <c r="E776" s="78">
        <v>44673</v>
      </c>
      <c r="F776" s="78">
        <v>44673</v>
      </c>
      <c r="G776" s="77" t="s">
        <v>709</v>
      </c>
      <c r="H776" s="78">
        <v>44673</v>
      </c>
    </row>
    <row r="777" spans="1:13" x14ac:dyDescent="0.25">
      <c r="A777" s="9" t="s">
        <v>701</v>
      </c>
      <c r="B777" s="38" t="s">
        <v>712</v>
      </c>
      <c r="C777" s="39">
        <v>6941000</v>
      </c>
      <c r="E777" s="78">
        <v>44673</v>
      </c>
      <c r="F777" s="78">
        <v>44673</v>
      </c>
      <c r="G777" s="77" t="s">
        <v>710</v>
      </c>
      <c r="H777" s="78">
        <v>44673</v>
      </c>
    </row>
    <row r="778" spans="1:13" x14ac:dyDescent="0.25">
      <c r="A778" s="9" t="s">
        <v>714</v>
      </c>
      <c r="B778" s="38" t="s">
        <v>718</v>
      </c>
      <c r="C778" s="39">
        <v>26975000</v>
      </c>
      <c r="E778" s="42">
        <v>44679</v>
      </c>
      <c r="F778" s="42">
        <v>44679</v>
      </c>
      <c r="G778" s="77" t="s">
        <v>722</v>
      </c>
      <c r="H778" s="78">
        <v>44679</v>
      </c>
    </row>
    <row r="779" spans="1:13" x14ac:dyDescent="0.25">
      <c r="A779" s="9" t="s">
        <v>715</v>
      </c>
      <c r="B779" s="38" t="s">
        <v>719</v>
      </c>
      <c r="C779" s="39">
        <v>11767000</v>
      </c>
      <c r="E779" s="42">
        <v>44679</v>
      </c>
      <c r="F779" s="42">
        <v>44679</v>
      </c>
      <c r="G779" s="77" t="s">
        <v>724</v>
      </c>
      <c r="H779" s="78">
        <v>44679</v>
      </c>
    </row>
    <row r="780" spans="1:13" x14ac:dyDescent="0.25">
      <c r="A780" s="9" t="s">
        <v>716</v>
      </c>
      <c r="B780" s="38" t="s">
        <v>720</v>
      </c>
      <c r="C780" s="39">
        <v>9662000</v>
      </c>
      <c r="E780" s="42">
        <v>44679</v>
      </c>
      <c r="F780" s="42">
        <v>44679</v>
      </c>
      <c r="G780" s="77" t="s">
        <v>723</v>
      </c>
      <c r="H780" s="78">
        <v>44679</v>
      </c>
    </row>
    <row r="781" spans="1:13" x14ac:dyDescent="0.25">
      <c r="A781" s="9" t="s">
        <v>717</v>
      </c>
      <c r="B781" s="38" t="s">
        <v>721</v>
      </c>
      <c r="C781" s="39">
        <v>10447882</v>
      </c>
      <c r="E781" s="42">
        <v>44679</v>
      </c>
      <c r="F781" s="42">
        <v>44679</v>
      </c>
      <c r="G781" s="77" t="s">
        <v>725</v>
      </c>
      <c r="H781" s="78">
        <v>44679</v>
      </c>
    </row>
    <row r="782" spans="1:13" x14ac:dyDescent="0.25">
      <c r="A782" s="9"/>
      <c r="B782" s="32"/>
      <c r="C782" s="39"/>
      <c r="E782" s="42"/>
      <c r="F782" s="42"/>
      <c r="G782" s="77"/>
      <c r="H782" s="78"/>
    </row>
    <row r="783" spans="1:13" s="53" customFormat="1" x14ac:dyDescent="0.25">
      <c r="A783" s="9"/>
      <c r="B783" s="32"/>
      <c r="C783" s="39"/>
      <c r="D783" s="71"/>
      <c r="E783" s="74"/>
      <c r="F783" s="74"/>
      <c r="G783" s="73"/>
      <c r="H783" s="3"/>
      <c r="I783" s="3"/>
      <c r="J783" s="60"/>
      <c r="L783" s="3"/>
      <c r="M783" s="17"/>
    </row>
    <row r="784" spans="1:13" s="53" customFormat="1" x14ac:dyDescent="0.25">
      <c r="A784" s="44"/>
      <c r="B784" s="44"/>
      <c r="C784" s="45"/>
      <c r="D784" s="47"/>
      <c r="E784" s="47"/>
      <c r="F784" s="47"/>
      <c r="G784" s="47"/>
      <c r="H784" s="60"/>
      <c r="I784" s="3"/>
      <c r="J784" s="60"/>
      <c r="L784" s="3"/>
      <c r="M784" s="17"/>
    </row>
    <row r="785" spans="1:13" s="53" customFormat="1" x14ac:dyDescent="0.25">
      <c r="A785" s="38"/>
      <c r="B785" s="46" t="s">
        <v>525</v>
      </c>
      <c r="C785" s="39">
        <f>SUM(C755:C784)</f>
        <v>810448108</v>
      </c>
      <c r="D785" s="49"/>
      <c r="E785" s="49"/>
      <c r="F785" s="49"/>
      <c r="G785" s="47"/>
      <c r="H785" s="3"/>
      <c r="I785" s="3"/>
      <c r="J785" s="60"/>
      <c r="L785" s="3"/>
      <c r="M785" s="17"/>
    </row>
    <row r="786" spans="1:13" s="53" customFormat="1" x14ac:dyDescent="0.25">
      <c r="A786" s="38"/>
      <c r="B786" s="46" t="s">
        <v>513</v>
      </c>
      <c r="C786" s="39">
        <f>G7</f>
        <v>1184904117</v>
      </c>
      <c r="D786" s="49"/>
      <c r="E786" s="49"/>
      <c r="F786" s="49"/>
      <c r="G786" s="47"/>
      <c r="H786" s="3"/>
      <c r="I786" s="3"/>
      <c r="J786" s="60"/>
      <c r="L786" s="3"/>
      <c r="M786" s="17"/>
    </row>
    <row r="787" spans="1:13" s="53" customFormat="1" x14ac:dyDescent="0.25">
      <c r="A787" s="38"/>
      <c r="B787" s="46" t="s">
        <v>526</v>
      </c>
      <c r="C787" s="39">
        <f>SUM(C785:C786)</f>
        <v>1995352225</v>
      </c>
      <c r="D787" s="49"/>
      <c r="E787" s="49"/>
      <c r="F787" s="49"/>
      <c r="G787" s="47"/>
      <c r="H787" s="3"/>
      <c r="I787" s="3"/>
      <c r="J787" s="60"/>
      <c r="L787" s="3"/>
      <c r="M787" s="17"/>
    </row>
    <row r="788" spans="1:13" s="53" customFormat="1" x14ac:dyDescent="0.25">
      <c r="A788" s="38"/>
      <c r="B788" s="46" t="s">
        <v>527</v>
      </c>
      <c r="C788" s="39">
        <f>J7</f>
        <v>1995352225</v>
      </c>
      <c r="D788" s="49"/>
      <c r="E788" s="49"/>
      <c r="F788" s="49"/>
      <c r="G788" s="47"/>
      <c r="H788" s="3"/>
      <c r="I788" s="3"/>
      <c r="J788" s="60"/>
      <c r="L788" s="3"/>
      <c r="M788" s="17"/>
    </row>
    <row r="789" spans="1:13" s="53" customFormat="1" x14ac:dyDescent="0.25">
      <c r="A789" s="38"/>
      <c r="B789" s="46" t="s">
        <v>528</v>
      </c>
      <c r="C789" s="39">
        <f>C787-C788</f>
        <v>0</v>
      </c>
      <c r="D789" s="49"/>
      <c r="E789" s="49"/>
      <c r="F789" s="49"/>
      <c r="G789" s="47"/>
      <c r="H789" s="3"/>
      <c r="I789" s="3"/>
      <c r="J789" s="60"/>
      <c r="L789" s="3"/>
      <c r="M789" s="17"/>
    </row>
    <row r="790" spans="1:13" s="53" customFormat="1" x14ac:dyDescent="0.25">
      <c r="A790" s="47"/>
      <c r="B790" s="48"/>
      <c r="C790" s="49"/>
      <c r="D790" s="49"/>
      <c r="E790" s="49"/>
      <c r="F790" s="49"/>
      <c r="G790" s="3"/>
      <c r="H790" s="3"/>
      <c r="I790" s="3"/>
      <c r="J790" s="60"/>
      <c r="L790" s="3"/>
      <c r="M790" s="17"/>
    </row>
    <row r="791" spans="1:13" s="53" customFormat="1" x14ac:dyDescent="0.25">
      <c r="A791" s="3"/>
      <c r="B791" s="3"/>
      <c r="C791" s="17"/>
      <c r="D791" s="17"/>
      <c r="E791" s="17"/>
      <c r="F791" s="17"/>
      <c r="G791" s="3"/>
      <c r="H791" s="3"/>
      <c r="I791" s="3"/>
      <c r="J791" s="60"/>
      <c r="L791" s="3"/>
      <c r="M791" s="17"/>
    </row>
    <row r="792" spans="1:13" s="53" customFormat="1" x14ac:dyDescent="0.25">
      <c r="A792" s="159" t="s">
        <v>529</v>
      </c>
      <c r="B792" s="159"/>
      <c r="C792" s="50"/>
      <c r="D792" s="159" t="s">
        <v>740</v>
      </c>
      <c r="E792" s="159"/>
      <c r="F792" s="159"/>
      <c r="G792" s="159"/>
      <c r="H792" s="50"/>
      <c r="I792" s="3"/>
      <c r="J792" s="3"/>
      <c r="L792" s="3"/>
      <c r="M792" s="17"/>
    </row>
    <row r="793" spans="1:13" s="53" customFormat="1" x14ac:dyDescent="0.25">
      <c r="A793" s="159" t="s">
        <v>530</v>
      </c>
      <c r="B793" s="159"/>
      <c r="C793" s="50"/>
      <c r="D793" s="159" t="s">
        <v>531</v>
      </c>
      <c r="E793" s="159"/>
      <c r="F793" s="159"/>
      <c r="G793" s="159"/>
      <c r="H793" s="50"/>
      <c r="I793" s="3"/>
      <c r="J793" s="3"/>
      <c r="L793" s="3"/>
      <c r="M793" s="17"/>
    </row>
    <row r="794" spans="1:13" s="53" customFormat="1" ht="66" customHeight="1" x14ac:dyDescent="0.25">
      <c r="A794" s="160" t="s">
        <v>545</v>
      </c>
      <c r="B794" s="160"/>
      <c r="C794" s="51"/>
      <c r="D794" s="160" t="s">
        <v>532</v>
      </c>
      <c r="E794" s="160"/>
      <c r="F794" s="160"/>
      <c r="G794" s="160"/>
      <c r="H794" s="51"/>
      <c r="I794" s="3"/>
      <c r="J794" s="3"/>
      <c r="L794" s="3"/>
      <c r="M794" s="17"/>
    </row>
    <row r="795" spans="1:13" s="53" customFormat="1" x14ac:dyDescent="0.25">
      <c r="A795" s="159" t="s">
        <v>546</v>
      </c>
      <c r="B795" s="159"/>
      <c r="C795" s="50"/>
      <c r="D795" s="159" t="s">
        <v>533</v>
      </c>
      <c r="E795" s="159"/>
      <c r="F795" s="159"/>
      <c r="G795" s="159"/>
      <c r="H795" s="50"/>
      <c r="I795" s="3"/>
      <c r="J795" s="3"/>
      <c r="L795" s="3"/>
      <c r="M795" s="17"/>
    </row>
  </sheetData>
  <autoFilter ref="A3:L744">
    <filterColumn colId="7" showButton="0"/>
  </autoFilter>
  <mergeCells count="28">
    <mergeCell ref="J3:J5"/>
    <mergeCell ref="K3:K5"/>
    <mergeCell ref="L3:L5"/>
    <mergeCell ref="A746:B746"/>
    <mergeCell ref="G746:J746"/>
    <mergeCell ref="B3:B5"/>
    <mergeCell ref="C3:C5"/>
    <mergeCell ref="D3:D5"/>
    <mergeCell ref="E3:E5"/>
    <mergeCell ref="G3:G5"/>
    <mergeCell ref="H3:I3"/>
    <mergeCell ref="F3:F5"/>
    <mergeCell ref="A749:B749"/>
    <mergeCell ref="G749:J749"/>
    <mergeCell ref="A748:B748"/>
    <mergeCell ref="G748:J748"/>
    <mergeCell ref="A747:B747"/>
    <mergeCell ref="G747:J747"/>
    <mergeCell ref="A751:G751"/>
    <mergeCell ref="A795:B795"/>
    <mergeCell ref="D795:G795"/>
    <mergeCell ref="A792:B792"/>
    <mergeCell ref="D792:G792"/>
    <mergeCell ref="A793:B793"/>
    <mergeCell ref="D793:G793"/>
    <mergeCell ref="A794:B794"/>
    <mergeCell ref="D794:G794"/>
    <mergeCell ref="A752:G752"/>
  </mergeCells>
  <pageMargins left="0" right="0.78740157480314965" top="0.9055118110236221" bottom="0.15748031496062992" header="0.31496062992125984" footer="0.31496062992125984"/>
  <pageSetup paperSize="5" scale="75" orientation="landscape" horizontalDpi="4294967293" verticalDpi="4294967293" r:id="rId1"/>
  <headerFooter>
    <oddHeader xml:space="preserve">&amp;C&amp;"Times New Roman,Bold"&amp;14LAPORAN REALISASI PELAKSANAAN ANGGARAN
PER PETUNJUK OPERASIONAL KEGIATAN
TAHUN ANGGARAN : APRIL 2022
</oddHeader>
  </headerFooter>
  <rowBreaks count="3" manualBreakCount="3">
    <brk id="637" max="11" man="1"/>
    <brk id="686" max="11" man="1"/>
    <brk id="73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3"/>
  <sheetViews>
    <sheetView tabSelected="1" zoomScale="80" zoomScaleNormal="80" zoomScaleSheetLayoutView="85" zoomScalePageLayoutView="75" workbookViewId="0">
      <selection activeCell="B6" sqref="B6"/>
    </sheetView>
  </sheetViews>
  <sheetFormatPr defaultColWidth="9.140625" defaultRowHeight="15" x14ac:dyDescent="0.25"/>
  <cols>
    <col min="1" max="1" width="17.85546875" style="3" bestFit="1" customWidth="1"/>
    <col min="2" max="2" width="59.28515625" style="21" customWidth="1"/>
    <col min="3" max="3" width="17.28515625" style="17" customWidth="1"/>
    <col min="4" max="6" width="17.28515625" style="17" hidden="1" customWidth="1"/>
    <col min="7" max="7" width="17.28515625" style="17" customWidth="1"/>
    <col min="8" max="8" width="17.42578125" style="1" customWidth="1"/>
    <col min="9" max="9" width="15.42578125" style="3" customWidth="1"/>
    <col min="10" max="10" width="15.7109375" style="3" customWidth="1"/>
    <col min="11" max="11" width="16.7109375" style="60" customWidth="1"/>
    <col min="12" max="12" width="19.42578125" style="53" customWidth="1"/>
    <col min="13" max="13" width="12.5703125" style="3" customWidth="1"/>
    <col min="14" max="14" width="14.28515625" style="17" bestFit="1" customWidth="1"/>
    <col min="15" max="15" width="11.5703125" style="3" bestFit="1" customWidth="1"/>
    <col min="16" max="16384" width="9.140625" style="3"/>
  </cols>
  <sheetData>
    <row r="1" spans="1:15" s="4" customFormat="1" ht="15.75" x14ac:dyDescent="0.25">
      <c r="A1" s="27" t="s">
        <v>5</v>
      </c>
      <c r="B1" s="27"/>
      <c r="C1" s="27"/>
      <c r="D1" s="27"/>
      <c r="E1" s="27"/>
      <c r="F1" s="27"/>
      <c r="G1" s="27"/>
      <c r="H1" s="37"/>
      <c r="I1" s="27"/>
      <c r="J1" s="27"/>
      <c r="K1" s="56"/>
      <c r="L1" s="52"/>
      <c r="M1" s="27"/>
      <c r="N1" s="8"/>
    </row>
    <row r="2" spans="1:15" s="4" customFormat="1" ht="16.5" thickBot="1" x14ac:dyDescent="0.3">
      <c r="A2" s="28" t="s">
        <v>19</v>
      </c>
      <c r="B2" s="28"/>
      <c r="C2" s="5"/>
      <c r="D2" s="5"/>
      <c r="E2" s="80"/>
      <c r="F2" s="80"/>
      <c r="G2" s="131"/>
      <c r="H2" s="79"/>
      <c r="I2" s="2"/>
      <c r="J2" s="2"/>
      <c r="K2" s="57"/>
      <c r="L2" s="53"/>
      <c r="M2" s="2"/>
      <c r="N2" s="8"/>
    </row>
    <row r="3" spans="1:15" s="12" customFormat="1" ht="16.5" thickTop="1" x14ac:dyDescent="0.25">
      <c r="A3" s="18" t="s">
        <v>7</v>
      </c>
      <c r="B3" s="171" t="s">
        <v>9</v>
      </c>
      <c r="C3" s="174" t="s">
        <v>159</v>
      </c>
      <c r="D3" s="174" t="s">
        <v>573</v>
      </c>
      <c r="E3" s="174" t="s">
        <v>574</v>
      </c>
      <c r="F3" s="174" t="s">
        <v>732</v>
      </c>
      <c r="G3" s="174" t="s">
        <v>782</v>
      </c>
      <c r="H3" s="168" t="s">
        <v>514</v>
      </c>
      <c r="I3" s="177" t="s">
        <v>13</v>
      </c>
      <c r="J3" s="178"/>
      <c r="K3" s="161" t="s">
        <v>3</v>
      </c>
      <c r="L3" s="161" t="s">
        <v>4</v>
      </c>
      <c r="M3" s="161" t="s">
        <v>6</v>
      </c>
      <c r="N3" s="29"/>
    </row>
    <row r="4" spans="1:15" s="12" customFormat="1" ht="15.75" x14ac:dyDescent="0.25">
      <c r="A4" s="18" t="s">
        <v>2</v>
      </c>
      <c r="B4" s="172"/>
      <c r="C4" s="175"/>
      <c r="D4" s="175"/>
      <c r="E4" s="175"/>
      <c r="F4" s="175"/>
      <c r="G4" s="175"/>
      <c r="H4" s="169"/>
      <c r="I4" s="113" t="s">
        <v>14</v>
      </c>
      <c r="J4" s="113" t="s">
        <v>14</v>
      </c>
      <c r="K4" s="162"/>
      <c r="L4" s="162"/>
      <c r="M4" s="162"/>
      <c r="N4" s="29"/>
    </row>
    <row r="5" spans="1:15" s="12" customFormat="1" ht="15.75" x14ac:dyDescent="0.25">
      <c r="A5" s="22" t="s">
        <v>8</v>
      </c>
      <c r="B5" s="173"/>
      <c r="C5" s="176"/>
      <c r="D5" s="176"/>
      <c r="E5" s="176"/>
      <c r="F5" s="176"/>
      <c r="G5" s="176"/>
      <c r="H5" s="170"/>
      <c r="I5" s="113" t="s">
        <v>16</v>
      </c>
      <c r="J5" s="113" t="s">
        <v>15</v>
      </c>
      <c r="K5" s="163"/>
      <c r="L5" s="163"/>
      <c r="M5" s="163"/>
      <c r="N5" s="29"/>
    </row>
    <row r="6" spans="1:15" x14ac:dyDescent="0.25">
      <c r="A6" s="13">
        <v>1</v>
      </c>
      <c r="B6" s="24">
        <v>2</v>
      </c>
      <c r="C6" s="19">
        <v>3</v>
      </c>
      <c r="D6" s="19">
        <v>3</v>
      </c>
      <c r="E6" s="19">
        <v>3</v>
      </c>
      <c r="F6" s="19">
        <v>3</v>
      </c>
      <c r="G6" s="132">
        <v>3</v>
      </c>
      <c r="I6" s="13">
        <v>5</v>
      </c>
      <c r="J6" s="13">
        <v>6</v>
      </c>
      <c r="K6" s="58" t="s">
        <v>200</v>
      </c>
      <c r="L6" s="41" t="s">
        <v>199</v>
      </c>
      <c r="M6" s="13" t="s">
        <v>201</v>
      </c>
    </row>
    <row r="7" spans="1:15" s="7" customFormat="1" x14ac:dyDescent="0.25">
      <c r="A7" s="34" t="s">
        <v>197</v>
      </c>
      <c r="B7" s="18" t="s">
        <v>198</v>
      </c>
      <c r="C7" s="35">
        <f>C8+C598</f>
        <v>5862752000</v>
      </c>
      <c r="D7" s="35">
        <f>D8+D598</f>
        <v>5862752000</v>
      </c>
      <c r="E7" s="35">
        <f>E8+E598</f>
        <v>5862752000</v>
      </c>
      <c r="F7" s="35">
        <f>F8+F598</f>
        <v>5913352000</v>
      </c>
      <c r="G7" s="35">
        <f>G8+G598</f>
        <v>5912752000</v>
      </c>
      <c r="H7" s="35">
        <f>APR!J7</f>
        <v>1995352225</v>
      </c>
      <c r="I7" s="35">
        <f>I8+I598</f>
        <v>107927425</v>
      </c>
      <c r="J7" s="35">
        <f>J8+J598</f>
        <v>343623451</v>
      </c>
      <c r="K7" s="35">
        <f>SUM(H7:J7)</f>
        <v>2446903101</v>
      </c>
      <c r="L7" s="35">
        <f>F7-K7</f>
        <v>3466448899</v>
      </c>
      <c r="M7" s="11">
        <f>K7/F7</f>
        <v>0.41379290476873354</v>
      </c>
      <c r="N7" s="16"/>
      <c r="O7" s="129"/>
    </row>
    <row r="8" spans="1:15" s="7" customFormat="1" x14ac:dyDescent="0.25">
      <c r="A8" s="18" t="s">
        <v>203</v>
      </c>
      <c r="B8" s="36" t="s">
        <v>214</v>
      </c>
      <c r="C8" s="10">
        <f>C9+C109</f>
        <v>491924000</v>
      </c>
      <c r="D8" s="10">
        <f>D9+D109</f>
        <v>491924000</v>
      </c>
      <c r="E8" s="10">
        <f>E9+E109</f>
        <v>491924000</v>
      </c>
      <c r="F8" s="10">
        <f>F9+F109</f>
        <v>542524000</v>
      </c>
      <c r="G8" s="10">
        <f>G9+G109</f>
        <v>541924000</v>
      </c>
      <c r="H8" s="10">
        <f>APR!J8</f>
        <v>139521000</v>
      </c>
      <c r="I8" s="10">
        <f t="shared" ref="I8:J8" si="0">I9+I109</f>
        <v>11045000</v>
      </c>
      <c r="J8" s="10">
        <f t="shared" si="0"/>
        <v>0</v>
      </c>
      <c r="K8" s="10">
        <f t="shared" ref="K8:K71" si="1">SUM(H8:J8)</f>
        <v>150566000</v>
      </c>
      <c r="L8" s="10">
        <f t="shared" ref="L8:L71" si="2">F8-K8</f>
        <v>391958000</v>
      </c>
      <c r="M8" s="11">
        <f t="shared" ref="M8:M71" si="3">K8/F8</f>
        <v>0.27752873605591644</v>
      </c>
      <c r="N8" s="16"/>
    </row>
    <row r="9" spans="1:15" s="7" customFormat="1" x14ac:dyDescent="0.25">
      <c r="A9" s="31">
        <v>5143</v>
      </c>
      <c r="B9" s="32" t="s">
        <v>17</v>
      </c>
      <c r="C9" s="33">
        <f>C10</f>
        <v>99292000</v>
      </c>
      <c r="D9" s="33">
        <f>D10</f>
        <v>99292000</v>
      </c>
      <c r="E9" s="33">
        <f>E10</f>
        <v>99292000</v>
      </c>
      <c r="F9" s="33">
        <f>F10</f>
        <v>99892000</v>
      </c>
      <c r="G9" s="33">
        <f>G10</f>
        <v>99292000</v>
      </c>
      <c r="H9" s="33">
        <f>APR!J9</f>
        <v>30525000</v>
      </c>
      <c r="I9" s="33">
        <f t="shared" ref="I9:J9" si="4">I10</f>
        <v>1500000</v>
      </c>
      <c r="J9" s="33">
        <f t="shared" si="4"/>
        <v>0</v>
      </c>
      <c r="K9" s="59">
        <f t="shared" si="1"/>
        <v>32025000</v>
      </c>
      <c r="L9" s="54">
        <f t="shared" si="2"/>
        <v>67867000</v>
      </c>
      <c r="M9" s="55">
        <f t="shared" si="3"/>
        <v>0.32059624394345893</v>
      </c>
      <c r="N9" s="16"/>
    </row>
    <row r="10" spans="1:15" s="7" customFormat="1" x14ac:dyDescent="0.25">
      <c r="A10" s="31" t="s">
        <v>196</v>
      </c>
      <c r="B10" s="32" t="s">
        <v>215</v>
      </c>
      <c r="C10" s="33">
        <f>C11+C30+C85</f>
        <v>99292000</v>
      </c>
      <c r="D10" s="33">
        <f>D11+D30+D85</f>
        <v>99292000</v>
      </c>
      <c r="E10" s="33">
        <f>E11+E30+E85</f>
        <v>99292000</v>
      </c>
      <c r="F10" s="33">
        <f>F11+F30+F85</f>
        <v>99892000</v>
      </c>
      <c r="G10" s="33">
        <f>G11+G30+G85</f>
        <v>99292000</v>
      </c>
      <c r="H10" s="33">
        <f>APR!J10</f>
        <v>30525000</v>
      </c>
      <c r="I10" s="33">
        <f t="shared" ref="I10:J10" si="5">I11+I30+I85</f>
        <v>1500000</v>
      </c>
      <c r="J10" s="33">
        <f t="shared" si="5"/>
        <v>0</v>
      </c>
      <c r="K10" s="59">
        <f t="shared" si="1"/>
        <v>32025000</v>
      </c>
      <c r="L10" s="54">
        <f t="shared" si="2"/>
        <v>67867000</v>
      </c>
      <c r="M10" s="55">
        <f t="shared" si="3"/>
        <v>0.32059624394345893</v>
      </c>
      <c r="N10" s="16"/>
    </row>
    <row r="11" spans="1:15" s="7" customFormat="1" x14ac:dyDescent="0.25">
      <c r="A11" s="31" t="s">
        <v>195</v>
      </c>
      <c r="B11" s="32" t="s">
        <v>18</v>
      </c>
      <c r="C11" s="33">
        <f>C12+C23</f>
        <v>1800000</v>
      </c>
      <c r="D11" s="33">
        <f>D12+D23</f>
        <v>1800000</v>
      </c>
      <c r="E11" s="33">
        <f>E12+E23</f>
        <v>1800000</v>
      </c>
      <c r="F11" s="33">
        <f>F12+F23</f>
        <v>1800000</v>
      </c>
      <c r="G11" s="33">
        <f>G12+G23</f>
        <v>1800000</v>
      </c>
      <c r="H11" s="33">
        <f>APR!J11</f>
        <v>0</v>
      </c>
      <c r="I11" s="33">
        <f t="shared" ref="I11:J11" si="6">I12+I23</f>
        <v>0</v>
      </c>
      <c r="J11" s="33">
        <f t="shared" si="6"/>
        <v>0</v>
      </c>
      <c r="K11" s="59">
        <f t="shared" si="1"/>
        <v>0</v>
      </c>
      <c r="L11" s="54">
        <f t="shared" si="2"/>
        <v>1800000</v>
      </c>
      <c r="M11" s="55">
        <f t="shared" si="3"/>
        <v>0</v>
      </c>
      <c r="N11" s="16"/>
    </row>
    <row r="12" spans="1:15" s="15" customFormat="1" x14ac:dyDescent="0.25">
      <c r="A12" s="30" t="s">
        <v>172</v>
      </c>
      <c r="B12" s="32" t="s">
        <v>158</v>
      </c>
      <c r="C12" s="33">
        <f t="shared" ref="C12:J13" si="7">C13</f>
        <v>1520000</v>
      </c>
      <c r="D12" s="33">
        <f t="shared" si="7"/>
        <v>1520000</v>
      </c>
      <c r="E12" s="33">
        <f t="shared" si="7"/>
        <v>1520000</v>
      </c>
      <c r="F12" s="33">
        <f t="shared" si="7"/>
        <v>1520000</v>
      </c>
      <c r="G12" s="33">
        <f t="shared" si="7"/>
        <v>1520000</v>
      </c>
      <c r="H12" s="33">
        <f>APR!J12</f>
        <v>0</v>
      </c>
      <c r="I12" s="33">
        <f t="shared" si="7"/>
        <v>0</v>
      </c>
      <c r="J12" s="33">
        <f t="shared" si="7"/>
        <v>0</v>
      </c>
      <c r="K12" s="59">
        <f t="shared" si="1"/>
        <v>0</v>
      </c>
      <c r="L12" s="54">
        <f t="shared" si="2"/>
        <v>1520000</v>
      </c>
      <c r="M12" s="55">
        <f t="shared" si="3"/>
        <v>0</v>
      </c>
      <c r="N12" s="14"/>
    </row>
    <row r="13" spans="1:15" x14ac:dyDescent="0.25">
      <c r="A13" s="31" t="s">
        <v>0</v>
      </c>
      <c r="B13" s="32" t="s">
        <v>158</v>
      </c>
      <c r="C13" s="33">
        <f t="shared" si="7"/>
        <v>1520000</v>
      </c>
      <c r="D13" s="33">
        <f t="shared" si="7"/>
        <v>1520000</v>
      </c>
      <c r="E13" s="33">
        <f t="shared" si="7"/>
        <v>1520000</v>
      </c>
      <c r="F13" s="33">
        <f t="shared" si="7"/>
        <v>1520000</v>
      </c>
      <c r="G13" s="33">
        <f t="shared" si="7"/>
        <v>1520000</v>
      </c>
      <c r="H13" s="33">
        <f>APR!J13</f>
        <v>0</v>
      </c>
      <c r="I13" s="33">
        <f t="shared" si="7"/>
        <v>0</v>
      </c>
      <c r="J13" s="33">
        <f t="shared" si="7"/>
        <v>0</v>
      </c>
      <c r="K13" s="59">
        <f t="shared" si="1"/>
        <v>0</v>
      </c>
      <c r="L13" s="54">
        <f t="shared" si="2"/>
        <v>1520000</v>
      </c>
      <c r="M13" s="55">
        <f t="shared" si="3"/>
        <v>0</v>
      </c>
    </row>
    <row r="14" spans="1:15" x14ac:dyDescent="0.25">
      <c r="A14" s="31">
        <v>521211</v>
      </c>
      <c r="B14" s="32" t="s">
        <v>1</v>
      </c>
      <c r="C14" s="33">
        <f>C15+C17+C20</f>
        <v>1520000</v>
      </c>
      <c r="D14" s="33">
        <f>D15+D17+D20</f>
        <v>1520000</v>
      </c>
      <c r="E14" s="33">
        <f>E15+E17+E20</f>
        <v>1520000</v>
      </c>
      <c r="F14" s="33">
        <f>F15+F17+F20</f>
        <v>1520000</v>
      </c>
      <c r="G14" s="33">
        <f>G15+G17+G20</f>
        <v>1520000</v>
      </c>
      <c r="H14" s="33">
        <f>APR!J14</f>
        <v>0</v>
      </c>
      <c r="I14" s="33">
        <f t="shared" ref="I14:J14" si="8">I15+I17+I20</f>
        <v>0</v>
      </c>
      <c r="J14" s="33">
        <f t="shared" si="8"/>
        <v>0</v>
      </c>
      <c r="K14" s="59">
        <f t="shared" si="1"/>
        <v>0</v>
      </c>
      <c r="L14" s="54">
        <f t="shared" si="2"/>
        <v>1520000</v>
      </c>
      <c r="M14" s="55">
        <f t="shared" si="3"/>
        <v>0</v>
      </c>
    </row>
    <row r="15" spans="1:15" x14ac:dyDescent="0.25">
      <c r="A15" s="31"/>
      <c r="B15" s="32" t="s">
        <v>280</v>
      </c>
      <c r="C15" s="33">
        <f>C16</f>
        <v>240000</v>
      </c>
      <c r="D15" s="33">
        <f>D16</f>
        <v>240000</v>
      </c>
      <c r="E15" s="33">
        <f>E16</f>
        <v>240000</v>
      </c>
      <c r="F15" s="33">
        <f>F16</f>
        <v>240000</v>
      </c>
      <c r="G15" s="33">
        <f>G16</f>
        <v>240000</v>
      </c>
      <c r="H15" s="1">
        <f>APR!J15</f>
        <v>0</v>
      </c>
      <c r="I15" s="33">
        <f>I16</f>
        <v>0</v>
      </c>
      <c r="J15" s="33">
        <f>J16</f>
        <v>0</v>
      </c>
      <c r="K15" s="59">
        <f t="shared" si="1"/>
        <v>0</v>
      </c>
      <c r="L15" s="54">
        <f t="shared" si="2"/>
        <v>240000</v>
      </c>
      <c r="M15" s="55">
        <f t="shared" si="3"/>
        <v>0</v>
      </c>
    </row>
    <row r="16" spans="1:15" x14ac:dyDescent="0.25">
      <c r="A16" s="31"/>
      <c r="B16" s="9" t="s">
        <v>281</v>
      </c>
      <c r="C16" s="33">
        <v>240000</v>
      </c>
      <c r="D16" s="33">
        <v>240000</v>
      </c>
      <c r="E16" s="33">
        <v>240000</v>
      </c>
      <c r="F16" s="33">
        <v>240000</v>
      </c>
      <c r="G16" s="33">
        <v>240000</v>
      </c>
      <c r="H16" s="1">
        <f>APR!J16</f>
        <v>0</v>
      </c>
      <c r="I16" s="33">
        <v>0</v>
      </c>
      <c r="J16" s="33">
        <v>0</v>
      </c>
      <c r="K16" s="59">
        <f t="shared" si="1"/>
        <v>0</v>
      </c>
      <c r="L16" s="54">
        <f t="shared" si="2"/>
        <v>240000</v>
      </c>
      <c r="M16" s="55">
        <f t="shared" si="3"/>
        <v>0</v>
      </c>
    </row>
    <row r="17" spans="1:14" x14ac:dyDescent="0.25">
      <c r="A17" s="31"/>
      <c r="B17" s="32" t="s">
        <v>282</v>
      </c>
      <c r="C17" s="33">
        <f>SUM(C18:C19)</f>
        <v>840000</v>
      </c>
      <c r="D17" s="33">
        <f>SUM(D18:D19)</f>
        <v>840000</v>
      </c>
      <c r="E17" s="33">
        <f>SUM(E18:E19)</f>
        <v>840000</v>
      </c>
      <c r="F17" s="33">
        <f>SUM(F18:F19)</f>
        <v>840000</v>
      </c>
      <c r="G17" s="33">
        <f>SUM(G18:G19)</f>
        <v>840000</v>
      </c>
      <c r="H17" s="1">
        <f>APR!J17</f>
        <v>0</v>
      </c>
      <c r="I17" s="33">
        <f>I18+I19</f>
        <v>0</v>
      </c>
      <c r="J17" s="33">
        <f>J18+J19</f>
        <v>0</v>
      </c>
      <c r="K17" s="59">
        <f t="shared" si="1"/>
        <v>0</v>
      </c>
      <c r="L17" s="54">
        <f t="shared" si="2"/>
        <v>840000</v>
      </c>
      <c r="M17" s="55">
        <f t="shared" si="3"/>
        <v>0</v>
      </c>
    </row>
    <row r="18" spans="1:14" x14ac:dyDescent="0.25">
      <c r="A18" s="31"/>
      <c r="B18" s="9" t="s">
        <v>168</v>
      </c>
      <c r="C18" s="33">
        <v>240000</v>
      </c>
      <c r="D18" s="33">
        <v>240000</v>
      </c>
      <c r="E18" s="33">
        <v>240000</v>
      </c>
      <c r="F18" s="33">
        <v>240000</v>
      </c>
      <c r="G18" s="33">
        <v>240000</v>
      </c>
      <c r="H18" s="1">
        <f>APR!J18</f>
        <v>0</v>
      </c>
      <c r="I18" s="33">
        <v>0</v>
      </c>
      <c r="J18" s="33">
        <v>0</v>
      </c>
      <c r="K18" s="59">
        <f t="shared" si="1"/>
        <v>0</v>
      </c>
      <c r="L18" s="54">
        <f t="shared" si="2"/>
        <v>240000</v>
      </c>
      <c r="M18" s="55">
        <f t="shared" si="3"/>
        <v>0</v>
      </c>
    </row>
    <row r="19" spans="1:14" x14ac:dyDescent="0.25">
      <c r="A19" s="31"/>
      <c r="B19" s="9" t="s">
        <v>283</v>
      </c>
      <c r="C19" s="33">
        <v>600000</v>
      </c>
      <c r="D19" s="33">
        <v>600000</v>
      </c>
      <c r="E19" s="33">
        <v>600000</v>
      </c>
      <c r="F19" s="33">
        <v>600000</v>
      </c>
      <c r="G19" s="33">
        <v>600000</v>
      </c>
      <c r="H19" s="1">
        <f>APR!J19</f>
        <v>0</v>
      </c>
      <c r="I19" s="33">
        <v>0</v>
      </c>
      <c r="J19" s="33">
        <v>0</v>
      </c>
      <c r="K19" s="59">
        <f t="shared" si="1"/>
        <v>0</v>
      </c>
      <c r="L19" s="54">
        <f t="shared" si="2"/>
        <v>600000</v>
      </c>
      <c r="M19" s="55">
        <f t="shared" si="3"/>
        <v>0</v>
      </c>
    </row>
    <row r="20" spans="1:14" x14ac:dyDescent="0.25">
      <c r="A20" s="31"/>
      <c r="B20" s="32" t="s">
        <v>284</v>
      </c>
      <c r="C20" s="33">
        <f>SUM(C21:C22)</f>
        <v>440000</v>
      </c>
      <c r="D20" s="33">
        <f>SUM(D21:D22)</f>
        <v>440000</v>
      </c>
      <c r="E20" s="33">
        <f>SUM(E21:E22)</f>
        <v>440000</v>
      </c>
      <c r="F20" s="33">
        <f>SUM(F21:F22)</f>
        <v>440000</v>
      </c>
      <c r="G20" s="33">
        <f>SUM(G21:G22)</f>
        <v>440000</v>
      </c>
      <c r="H20" s="1">
        <f>APR!J20</f>
        <v>0</v>
      </c>
      <c r="I20" s="33">
        <f>I21+I22</f>
        <v>0</v>
      </c>
      <c r="J20" s="33">
        <f>J21+J22</f>
        <v>0</v>
      </c>
      <c r="K20" s="59">
        <f t="shared" si="1"/>
        <v>0</v>
      </c>
      <c r="L20" s="54">
        <f t="shared" si="2"/>
        <v>440000</v>
      </c>
      <c r="M20" s="55">
        <f t="shared" si="3"/>
        <v>0</v>
      </c>
    </row>
    <row r="21" spans="1:14" s="7" customFormat="1" x14ac:dyDescent="0.25">
      <c r="A21" s="31"/>
      <c r="B21" s="9" t="s">
        <v>168</v>
      </c>
      <c r="C21" s="33">
        <v>240000</v>
      </c>
      <c r="D21" s="33">
        <v>240000</v>
      </c>
      <c r="E21" s="33">
        <v>240000</v>
      </c>
      <c r="F21" s="33">
        <v>240000</v>
      </c>
      <c r="G21" s="33">
        <v>240000</v>
      </c>
      <c r="H21" s="1">
        <f>APR!J21</f>
        <v>0</v>
      </c>
      <c r="I21" s="33">
        <v>0</v>
      </c>
      <c r="J21" s="33">
        <v>0</v>
      </c>
      <c r="K21" s="59">
        <f t="shared" si="1"/>
        <v>0</v>
      </c>
      <c r="L21" s="54">
        <f t="shared" si="2"/>
        <v>240000</v>
      </c>
      <c r="M21" s="55">
        <f t="shared" si="3"/>
        <v>0</v>
      </c>
      <c r="N21" s="16"/>
    </row>
    <row r="22" spans="1:14" s="15" customFormat="1" x14ac:dyDescent="0.25">
      <c r="A22" s="31"/>
      <c r="B22" s="9" t="s">
        <v>285</v>
      </c>
      <c r="C22" s="33">
        <v>200000</v>
      </c>
      <c r="D22" s="33">
        <v>200000</v>
      </c>
      <c r="E22" s="33">
        <v>200000</v>
      </c>
      <c r="F22" s="33">
        <v>200000</v>
      </c>
      <c r="G22" s="33">
        <v>200000</v>
      </c>
      <c r="H22" s="1">
        <f>APR!J22</f>
        <v>0</v>
      </c>
      <c r="I22" s="33">
        <v>0</v>
      </c>
      <c r="J22" s="33">
        <v>0</v>
      </c>
      <c r="K22" s="59">
        <f t="shared" si="1"/>
        <v>0</v>
      </c>
      <c r="L22" s="54">
        <f t="shared" si="2"/>
        <v>200000</v>
      </c>
      <c r="M22" s="55">
        <f t="shared" si="3"/>
        <v>0</v>
      </c>
      <c r="N22" s="14"/>
    </row>
    <row r="23" spans="1:14" x14ac:dyDescent="0.25">
      <c r="A23" s="31" t="s">
        <v>217</v>
      </c>
      <c r="B23" s="32" t="s">
        <v>20</v>
      </c>
      <c r="C23" s="33">
        <f t="shared" ref="C23:J24" si="9">C24</f>
        <v>280000</v>
      </c>
      <c r="D23" s="33">
        <f t="shared" si="9"/>
        <v>280000</v>
      </c>
      <c r="E23" s="33">
        <f t="shared" si="9"/>
        <v>280000</v>
      </c>
      <c r="F23" s="33">
        <f t="shared" si="9"/>
        <v>280000</v>
      </c>
      <c r="G23" s="33">
        <f t="shared" si="9"/>
        <v>280000</v>
      </c>
      <c r="H23" s="33">
        <f>APR!J23</f>
        <v>0</v>
      </c>
      <c r="I23" s="33">
        <f t="shared" si="9"/>
        <v>0</v>
      </c>
      <c r="J23" s="33">
        <f t="shared" si="9"/>
        <v>0</v>
      </c>
      <c r="K23" s="59">
        <f t="shared" si="1"/>
        <v>0</v>
      </c>
      <c r="L23" s="54">
        <f t="shared" si="2"/>
        <v>280000</v>
      </c>
      <c r="M23" s="55">
        <f t="shared" si="3"/>
        <v>0</v>
      </c>
    </row>
    <row r="24" spans="1:14" x14ac:dyDescent="0.25">
      <c r="A24" s="31" t="s">
        <v>0</v>
      </c>
      <c r="B24" s="32" t="s">
        <v>218</v>
      </c>
      <c r="C24" s="33">
        <f t="shared" si="9"/>
        <v>280000</v>
      </c>
      <c r="D24" s="33">
        <f t="shared" si="9"/>
        <v>280000</v>
      </c>
      <c r="E24" s="33">
        <f t="shared" si="9"/>
        <v>280000</v>
      </c>
      <c r="F24" s="33">
        <f t="shared" si="9"/>
        <v>280000</v>
      </c>
      <c r="G24" s="33">
        <f t="shared" si="9"/>
        <v>280000</v>
      </c>
      <c r="H24" s="33">
        <f>APR!J24</f>
        <v>0</v>
      </c>
      <c r="I24" s="33">
        <f t="shared" si="9"/>
        <v>0</v>
      </c>
      <c r="J24" s="33">
        <f t="shared" si="9"/>
        <v>0</v>
      </c>
      <c r="K24" s="59">
        <f t="shared" si="1"/>
        <v>0</v>
      </c>
      <c r="L24" s="54">
        <f t="shared" si="2"/>
        <v>280000</v>
      </c>
      <c r="M24" s="55">
        <f t="shared" si="3"/>
        <v>0</v>
      </c>
    </row>
    <row r="25" spans="1:14" x14ac:dyDescent="0.25">
      <c r="A25" s="31">
        <v>521211</v>
      </c>
      <c r="B25" s="32" t="s">
        <v>1</v>
      </c>
      <c r="C25" s="33">
        <f>C26+C28</f>
        <v>280000</v>
      </c>
      <c r="D25" s="33">
        <f>D26+D28</f>
        <v>280000</v>
      </c>
      <c r="E25" s="33">
        <f>E26+E28</f>
        <v>280000</v>
      </c>
      <c r="F25" s="33">
        <f>F26+F28</f>
        <v>280000</v>
      </c>
      <c r="G25" s="33">
        <f>G26+G28</f>
        <v>280000</v>
      </c>
      <c r="H25" s="33">
        <f>APR!J25</f>
        <v>0</v>
      </c>
      <c r="I25" s="33">
        <f t="shared" ref="I25:J25" si="10">I26+I28</f>
        <v>0</v>
      </c>
      <c r="J25" s="33">
        <f t="shared" si="10"/>
        <v>0</v>
      </c>
      <c r="K25" s="59">
        <f t="shared" si="1"/>
        <v>0</v>
      </c>
      <c r="L25" s="54">
        <f t="shared" si="2"/>
        <v>280000</v>
      </c>
      <c r="M25" s="55">
        <f t="shared" si="3"/>
        <v>0</v>
      </c>
    </row>
    <row r="26" spans="1:14" x14ac:dyDescent="0.25">
      <c r="A26" s="31"/>
      <c r="B26" s="32" t="s">
        <v>286</v>
      </c>
      <c r="C26" s="33">
        <f>C27</f>
        <v>80000</v>
      </c>
      <c r="D26" s="33">
        <f>D27</f>
        <v>80000</v>
      </c>
      <c r="E26" s="33">
        <f>E27</f>
        <v>80000</v>
      </c>
      <c r="F26" s="33">
        <f>F27</f>
        <v>80000</v>
      </c>
      <c r="G26" s="33">
        <f>G27</f>
        <v>80000</v>
      </c>
      <c r="H26" s="33">
        <f>APR!J26</f>
        <v>0</v>
      </c>
      <c r="I26" s="33">
        <f t="shared" ref="I26:J26" si="11">I27</f>
        <v>0</v>
      </c>
      <c r="J26" s="33">
        <f t="shared" si="11"/>
        <v>0</v>
      </c>
      <c r="K26" s="59">
        <f t="shared" si="1"/>
        <v>0</v>
      </c>
      <c r="L26" s="54">
        <f t="shared" si="2"/>
        <v>80000</v>
      </c>
      <c r="M26" s="55">
        <f t="shared" si="3"/>
        <v>0</v>
      </c>
    </row>
    <row r="27" spans="1:14" s="7" customFormat="1" x14ac:dyDescent="0.25">
      <c r="A27" s="31"/>
      <c r="B27" s="9" t="s">
        <v>168</v>
      </c>
      <c r="C27" s="33">
        <v>80000</v>
      </c>
      <c r="D27" s="33">
        <v>80000</v>
      </c>
      <c r="E27" s="33">
        <v>80000</v>
      </c>
      <c r="F27" s="33">
        <v>80000</v>
      </c>
      <c r="G27" s="33">
        <v>80000</v>
      </c>
      <c r="H27" s="1">
        <f>APR!J27</f>
        <v>0</v>
      </c>
      <c r="I27" s="33">
        <v>0</v>
      </c>
      <c r="J27" s="33">
        <v>0</v>
      </c>
      <c r="K27" s="59">
        <f t="shared" si="1"/>
        <v>0</v>
      </c>
      <c r="L27" s="54">
        <f t="shared" si="2"/>
        <v>80000</v>
      </c>
      <c r="M27" s="55">
        <f t="shared" si="3"/>
        <v>0</v>
      </c>
      <c r="N27" s="16"/>
    </row>
    <row r="28" spans="1:14" s="7" customFormat="1" x14ac:dyDescent="0.25">
      <c r="A28" s="31"/>
      <c r="B28" s="32" t="s">
        <v>287</v>
      </c>
      <c r="C28" s="33">
        <f>C29</f>
        <v>200000</v>
      </c>
      <c r="D28" s="33">
        <f>D29</f>
        <v>200000</v>
      </c>
      <c r="E28" s="33">
        <f>E29</f>
        <v>200000</v>
      </c>
      <c r="F28" s="33">
        <f>F29</f>
        <v>200000</v>
      </c>
      <c r="G28" s="33">
        <f>G29</f>
        <v>200000</v>
      </c>
      <c r="H28" s="33">
        <f>APR!J28</f>
        <v>0</v>
      </c>
      <c r="I28" s="33">
        <f t="shared" ref="I28:J28" si="12">I29</f>
        <v>0</v>
      </c>
      <c r="J28" s="33">
        <f t="shared" si="12"/>
        <v>0</v>
      </c>
      <c r="K28" s="59">
        <f t="shared" si="1"/>
        <v>0</v>
      </c>
      <c r="L28" s="54">
        <f t="shared" si="2"/>
        <v>200000</v>
      </c>
      <c r="M28" s="55">
        <f t="shared" si="3"/>
        <v>0</v>
      </c>
      <c r="N28" s="16"/>
    </row>
    <row r="29" spans="1:14" s="15" customFormat="1" x14ac:dyDescent="0.25">
      <c r="A29" s="31"/>
      <c r="B29" s="9" t="s">
        <v>283</v>
      </c>
      <c r="C29" s="33">
        <v>200000</v>
      </c>
      <c r="D29" s="33">
        <v>200000</v>
      </c>
      <c r="E29" s="33">
        <v>200000</v>
      </c>
      <c r="F29" s="33">
        <v>200000</v>
      </c>
      <c r="G29" s="33">
        <v>200000</v>
      </c>
      <c r="H29" s="1">
        <f>APR!J29</f>
        <v>0</v>
      </c>
      <c r="I29" s="33">
        <v>0</v>
      </c>
      <c r="J29" s="33">
        <v>0</v>
      </c>
      <c r="K29" s="59">
        <f t="shared" si="1"/>
        <v>0</v>
      </c>
      <c r="L29" s="54">
        <f t="shared" si="2"/>
        <v>200000</v>
      </c>
      <c r="M29" s="55">
        <f t="shared" si="3"/>
        <v>0</v>
      </c>
      <c r="N29" s="14"/>
    </row>
    <row r="30" spans="1:14" x14ac:dyDescent="0.25">
      <c r="A30" s="31" t="s">
        <v>194</v>
      </c>
      <c r="B30" s="32" t="s">
        <v>21</v>
      </c>
      <c r="C30" s="33">
        <f>C31</f>
        <v>70542000</v>
      </c>
      <c r="D30" s="33">
        <f>D31</f>
        <v>70542000</v>
      </c>
      <c r="E30" s="33">
        <f>E31</f>
        <v>70542000</v>
      </c>
      <c r="F30" s="33">
        <f>F31</f>
        <v>70542000</v>
      </c>
      <c r="G30" s="33">
        <f>G31</f>
        <v>70542000</v>
      </c>
      <c r="H30" s="33">
        <f>APR!J30</f>
        <v>30525000</v>
      </c>
      <c r="I30" s="33">
        <f t="shared" ref="I30:J30" si="13">I31</f>
        <v>1500000</v>
      </c>
      <c r="J30" s="33">
        <f t="shared" si="13"/>
        <v>0</v>
      </c>
      <c r="K30" s="59">
        <f t="shared" si="1"/>
        <v>32025000</v>
      </c>
      <c r="L30" s="33">
        <f t="shared" si="2"/>
        <v>38517000</v>
      </c>
      <c r="M30" s="55">
        <f t="shared" si="3"/>
        <v>0.45398486008335459</v>
      </c>
    </row>
    <row r="31" spans="1:14" x14ac:dyDescent="0.25">
      <c r="A31" s="31" t="s">
        <v>216</v>
      </c>
      <c r="B31" s="32" t="s">
        <v>22</v>
      </c>
      <c r="C31" s="33">
        <f>C32+C43+C65</f>
        <v>70542000</v>
      </c>
      <c r="D31" s="33">
        <f>D32+D43+D65</f>
        <v>70542000</v>
      </c>
      <c r="E31" s="33">
        <f>E32+E43+E65</f>
        <v>70542000</v>
      </c>
      <c r="F31" s="33">
        <f>F32+F43+F65</f>
        <v>70542000</v>
      </c>
      <c r="G31" s="33">
        <f>G32+G43+G65</f>
        <v>70542000</v>
      </c>
      <c r="H31" s="33">
        <f>APR!J31</f>
        <v>30525000</v>
      </c>
      <c r="I31" s="33">
        <f t="shared" ref="I31:J31" si="14">I32+I43+I65</f>
        <v>1500000</v>
      </c>
      <c r="J31" s="33">
        <f t="shared" si="14"/>
        <v>0</v>
      </c>
      <c r="K31" s="59">
        <f t="shared" si="1"/>
        <v>32025000</v>
      </c>
      <c r="L31" s="33">
        <f t="shared" si="2"/>
        <v>38517000</v>
      </c>
      <c r="M31" s="55">
        <f t="shared" si="3"/>
        <v>0.45398486008335459</v>
      </c>
    </row>
    <row r="32" spans="1:14" x14ac:dyDescent="0.25">
      <c r="A32" s="31" t="s">
        <v>0</v>
      </c>
      <c r="B32" s="32" t="s">
        <v>23</v>
      </c>
      <c r="C32" s="33">
        <f>C33</f>
        <v>16592000</v>
      </c>
      <c r="D32" s="33">
        <f>D33</f>
        <v>16592000</v>
      </c>
      <c r="E32" s="33">
        <f>E33</f>
        <v>16592000</v>
      </c>
      <c r="F32" s="33">
        <f>F33</f>
        <v>16592000</v>
      </c>
      <c r="G32" s="33">
        <f>G33</f>
        <v>16592000</v>
      </c>
      <c r="H32" s="33">
        <f>APR!J32</f>
        <v>8475000</v>
      </c>
      <c r="I32" s="33">
        <f t="shared" ref="I32:J32" si="15">I33</f>
        <v>1500000</v>
      </c>
      <c r="J32" s="33">
        <f t="shared" si="15"/>
        <v>0</v>
      </c>
      <c r="K32" s="59">
        <f t="shared" si="1"/>
        <v>9975000</v>
      </c>
      <c r="L32" s="33">
        <f t="shared" si="2"/>
        <v>6617000</v>
      </c>
      <c r="M32" s="55">
        <f t="shared" si="3"/>
        <v>0.60119334619093534</v>
      </c>
    </row>
    <row r="33" spans="1:14" x14ac:dyDescent="0.25">
      <c r="A33" s="31">
        <v>521211</v>
      </c>
      <c r="B33" s="32" t="s">
        <v>1</v>
      </c>
      <c r="C33" s="33">
        <f>C34+C36+C41</f>
        <v>16592000</v>
      </c>
      <c r="D33" s="33">
        <f>D34+D36+D41</f>
        <v>16592000</v>
      </c>
      <c r="E33" s="33">
        <f>E34+E36+E41</f>
        <v>16592000</v>
      </c>
      <c r="F33" s="33">
        <f>F34+F36+F41</f>
        <v>16592000</v>
      </c>
      <c r="G33" s="33">
        <f>G34+G36+G41</f>
        <v>16592000</v>
      </c>
      <c r="H33" s="33">
        <f>APR!J33</f>
        <v>8475000</v>
      </c>
      <c r="I33" s="33">
        <f t="shared" ref="I33:J33" si="16">I34+I36+I41</f>
        <v>1500000</v>
      </c>
      <c r="J33" s="33">
        <f t="shared" si="16"/>
        <v>0</v>
      </c>
      <c r="K33" s="59">
        <f t="shared" si="1"/>
        <v>9975000</v>
      </c>
      <c r="L33" s="33">
        <f t="shared" si="2"/>
        <v>6617000</v>
      </c>
      <c r="M33" s="55">
        <f t="shared" si="3"/>
        <v>0.60119334619093534</v>
      </c>
    </row>
    <row r="34" spans="1:14" x14ac:dyDescent="0.25">
      <c r="A34" s="31"/>
      <c r="B34" s="32" t="s">
        <v>288</v>
      </c>
      <c r="C34" s="33">
        <f>C35</f>
        <v>492000</v>
      </c>
      <c r="D34" s="33">
        <f>D35</f>
        <v>492000</v>
      </c>
      <c r="E34" s="33">
        <f>E35</f>
        <v>492000</v>
      </c>
      <c r="F34" s="33">
        <f>F35</f>
        <v>492000</v>
      </c>
      <c r="G34" s="33">
        <f>G35</f>
        <v>492000</v>
      </c>
      <c r="H34" s="33">
        <f>APR!J34</f>
        <v>0</v>
      </c>
      <c r="I34" s="33">
        <f t="shared" ref="I34:J34" si="17">I35</f>
        <v>0</v>
      </c>
      <c r="J34" s="33">
        <f t="shared" si="17"/>
        <v>0</v>
      </c>
      <c r="K34" s="59">
        <f t="shared" si="1"/>
        <v>0</v>
      </c>
      <c r="L34" s="33">
        <f t="shared" si="2"/>
        <v>492000</v>
      </c>
      <c r="M34" s="55">
        <f t="shared" si="3"/>
        <v>0</v>
      </c>
    </row>
    <row r="35" spans="1:14" x14ac:dyDescent="0.25">
      <c r="A35" s="31"/>
      <c r="B35" s="9" t="s">
        <v>168</v>
      </c>
      <c r="C35" s="33">
        <v>492000</v>
      </c>
      <c r="D35" s="33">
        <v>492000</v>
      </c>
      <c r="E35" s="33">
        <v>492000</v>
      </c>
      <c r="F35" s="33">
        <v>492000</v>
      </c>
      <c r="G35" s="33">
        <v>492000</v>
      </c>
      <c r="H35" s="1">
        <f>APR!J35</f>
        <v>0</v>
      </c>
      <c r="I35" s="33">
        <v>0</v>
      </c>
      <c r="J35" s="33">
        <v>0</v>
      </c>
      <c r="K35" s="59">
        <f t="shared" si="1"/>
        <v>0</v>
      </c>
      <c r="L35" s="54">
        <f t="shared" si="2"/>
        <v>492000</v>
      </c>
      <c r="M35" s="55">
        <f t="shared" si="3"/>
        <v>0</v>
      </c>
    </row>
    <row r="36" spans="1:14" x14ac:dyDescent="0.25">
      <c r="A36" s="31"/>
      <c r="B36" s="32" t="s">
        <v>289</v>
      </c>
      <c r="C36" s="33">
        <f>SUM(C37:C40)</f>
        <v>15900000</v>
      </c>
      <c r="D36" s="33">
        <f>SUM(D37:D40)</f>
        <v>15900000</v>
      </c>
      <c r="E36" s="33">
        <f>SUM(E37:E40)</f>
        <v>15900000</v>
      </c>
      <c r="F36" s="33">
        <f>SUM(F37:F40)</f>
        <v>15900000</v>
      </c>
      <c r="G36" s="33">
        <f>SUM(G37:G40)</f>
        <v>15900000</v>
      </c>
      <c r="H36" s="33">
        <f>APR!J36</f>
        <v>8475000</v>
      </c>
      <c r="I36" s="33">
        <f t="shared" ref="I36:J36" si="18">SUM(I37:I40)</f>
        <v>1500000</v>
      </c>
      <c r="J36" s="33">
        <f t="shared" si="18"/>
        <v>0</v>
      </c>
      <c r="K36" s="59">
        <f t="shared" si="1"/>
        <v>9975000</v>
      </c>
      <c r="L36" s="33">
        <f t="shared" si="2"/>
        <v>5925000</v>
      </c>
      <c r="M36" s="55">
        <f t="shared" si="3"/>
        <v>0.62735849056603776</v>
      </c>
    </row>
    <row r="37" spans="1:14" x14ac:dyDescent="0.25">
      <c r="A37" s="31"/>
      <c r="B37" s="9" t="s">
        <v>290</v>
      </c>
      <c r="C37" s="33">
        <v>2550000</v>
      </c>
      <c r="D37" s="33">
        <v>2550000</v>
      </c>
      <c r="E37" s="33">
        <v>2550000</v>
      </c>
      <c r="F37" s="33">
        <v>2550000</v>
      </c>
      <c r="G37" s="33">
        <v>2550000</v>
      </c>
      <c r="H37" s="1">
        <f>APR!J37</f>
        <v>1275000</v>
      </c>
      <c r="I37" s="33"/>
      <c r="J37" s="33">
        <v>0</v>
      </c>
      <c r="K37" s="59">
        <f t="shared" si="1"/>
        <v>1275000</v>
      </c>
      <c r="L37" s="54">
        <f t="shared" si="2"/>
        <v>1275000</v>
      </c>
      <c r="M37" s="55">
        <f t="shared" si="3"/>
        <v>0.5</v>
      </c>
    </row>
    <row r="38" spans="1:14" x14ac:dyDescent="0.25">
      <c r="A38" s="31"/>
      <c r="B38" s="9" t="s">
        <v>291</v>
      </c>
      <c r="C38" s="33">
        <v>4500000</v>
      </c>
      <c r="D38" s="33">
        <v>4500000</v>
      </c>
      <c r="E38" s="33">
        <v>4500000</v>
      </c>
      <c r="F38" s="33">
        <v>4500000</v>
      </c>
      <c r="G38" s="33">
        <v>4500000</v>
      </c>
      <c r="H38" s="1">
        <f>APR!J38</f>
        <v>2700000</v>
      </c>
      <c r="I38" s="33">
        <v>1500000</v>
      </c>
      <c r="J38" s="33">
        <v>0</v>
      </c>
      <c r="K38" s="59">
        <f t="shared" si="1"/>
        <v>4200000</v>
      </c>
      <c r="L38" s="54">
        <f t="shared" si="2"/>
        <v>300000</v>
      </c>
      <c r="M38" s="55">
        <f t="shared" si="3"/>
        <v>0.93333333333333335</v>
      </c>
    </row>
    <row r="39" spans="1:14" x14ac:dyDescent="0.25">
      <c r="A39" s="31"/>
      <c r="B39" s="9" t="s">
        <v>292</v>
      </c>
      <c r="C39" s="33">
        <v>6750000</v>
      </c>
      <c r="D39" s="33">
        <v>6750000</v>
      </c>
      <c r="E39" s="33">
        <v>6750000</v>
      </c>
      <c r="F39" s="33">
        <v>6750000</v>
      </c>
      <c r="G39" s="33">
        <v>6750000</v>
      </c>
      <c r="H39" s="1">
        <f>APR!J39</f>
        <v>4500000</v>
      </c>
      <c r="I39" s="33"/>
      <c r="J39" s="33">
        <v>0</v>
      </c>
      <c r="K39" s="59">
        <f t="shared" si="1"/>
        <v>4500000</v>
      </c>
      <c r="L39" s="54">
        <f t="shared" si="2"/>
        <v>2250000</v>
      </c>
      <c r="M39" s="55">
        <f t="shared" si="3"/>
        <v>0.66666666666666663</v>
      </c>
    </row>
    <row r="40" spans="1:14" s="15" customFormat="1" x14ac:dyDescent="0.25">
      <c r="A40" s="31"/>
      <c r="B40" s="9" t="s">
        <v>293</v>
      </c>
      <c r="C40" s="33">
        <v>2100000</v>
      </c>
      <c r="D40" s="33">
        <v>2100000</v>
      </c>
      <c r="E40" s="33">
        <v>2100000</v>
      </c>
      <c r="F40" s="33">
        <v>2100000</v>
      </c>
      <c r="G40" s="33">
        <v>2100000</v>
      </c>
      <c r="H40" s="1">
        <f>APR!J40</f>
        <v>0</v>
      </c>
      <c r="I40" s="33">
        <v>0</v>
      </c>
      <c r="J40" s="33">
        <v>0</v>
      </c>
      <c r="K40" s="59">
        <f t="shared" si="1"/>
        <v>0</v>
      </c>
      <c r="L40" s="54">
        <f t="shared" si="2"/>
        <v>2100000</v>
      </c>
      <c r="M40" s="55">
        <f t="shared" si="3"/>
        <v>0</v>
      </c>
      <c r="N40" s="14"/>
    </row>
    <row r="41" spans="1:14" x14ac:dyDescent="0.25">
      <c r="A41" s="31"/>
      <c r="B41" s="32" t="s">
        <v>294</v>
      </c>
      <c r="C41" s="33">
        <f>C42</f>
        <v>200000</v>
      </c>
      <c r="D41" s="33">
        <f>D42</f>
        <v>200000</v>
      </c>
      <c r="E41" s="33">
        <f>E42</f>
        <v>200000</v>
      </c>
      <c r="F41" s="33">
        <f>F42</f>
        <v>200000</v>
      </c>
      <c r="G41" s="33">
        <f>G42</f>
        <v>200000</v>
      </c>
      <c r="H41" s="33">
        <f>APR!J41</f>
        <v>0</v>
      </c>
      <c r="I41" s="33">
        <f t="shared" ref="I41:J41" si="19">I42</f>
        <v>0</v>
      </c>
      <c r="J41" s="33">
        <f t="shared" si="19"/>
        <v>0</v>
      </c>
      <c r="K41" s="59">
        <f t="shared" si="1"/>
        <v>0</v>
      </c>
      <c r="L41" s="33">
        <f t="shared" si="2"/>
        <v>200000</v>
      </c>
      <c r="M41" s="55">
        <f t="shared" si="3"/>
        <v>0</v>
      </c>
    </row>
    <row r="42" spans="1:14" x14ac:dyDescent="0.25">
      <c r="A42" s="31"/>
      <c r="B42" s="9" t="s">
        <v>283</v>
      </c>
      <c r="C42" s="33">
        <v>200000</v>
      </c>
      <c r="D42" s="33">
        <v>200000</v>
      </c>
      <c r="E42" s="33">
        <v>200000</v>
      </c>
      <c r="F42" s="33">
        <v>200000</v>
      </c>
      <c r="G42" s="33">
        <v>200000</v>
      </c>
      <c r="H42" s="1">
        <f>APR!J42</f>
        <v>0</v>
      </c>
      <c r="I42" s="33">
        <v>0</v>
      </c>
      <c r="J42" s="33">
        <v>0</v>
      </c>
      <c r="K42" s="59">
        <f t="shared" si="1"/>
        <v>0</v>
      </c>
      <c r="L42" s="54">
        <f t="shared" si="2"/>
        <v>200000</v>
      </c>
      <c r="M42" s="55">
        <f t="shared" si="3"/>
        <v>0</v>
      </c>
    </row>
    <row r="43" spans="1:14" s="88" customFormat="1" x14ac:dyDescent="0.25">
      <c r="A43" s="82" t="s">
        <v>11</v>
      </c>
      <c r="B43" s="83" t="s">
        <v>24</v>
      </c>
      <c r="C43" s="84">
        <f>C44+C49+C57+C59+C61</f>
        <v>26150000</v>
      </c>
      <c r="D43" s="84">
        <f>D44+D49+D57+D59+D61</f>
        <v>26150000</v>
      </c>
      <c r="E43" s="84">
        <f>E44+E49+E57+E59+E61</f>
        <v>26150000</v>
      </c>
      <c r="F43" s="84">
        <f>F44+F49+F57+F59+F61</f>
        <v>26150000</v>
      </c>
      <c r="G43" s="33">
        <f>G44+G49+G57+G59+G61</f>
        <v>26150000</v>
      </c>
      <c r="H43" s="84">
        <f>APR!J43</f>
        <v>22050000</v>
      </c>
      <c r="I43" s="84">
        <f t="shared" ref="I43:J43" si="20">I44+I49+I57+I59+I61</f>
        <v>0</v>
      </c>
      <c r="J43" s="84">
        <f t="shared" si="20"/>
        <v>0</v>
      </c>
      <c r="K43" s="85">
        <f t="shared" si="1"/>
        <v>22050000</v>
      </c>
      <c r="L43" s="84">
        <f t="shared" si="2"/>
        <v>4100000</v>
      </c>
      <c r="M43" s="86">
        <f t="shared" si="3"/>
        <v>0.8432122370936902</v>
      </c>
      <c r="N43" s="87"/>
    </row>
    <row r="44" spans="1:14" x14ac:dyDescent="0.25">
      <c r="A44" s="31">
        <v>521119</v>
      </c>
      <c r="B44" s="32" t="s">
        <v>12</v>
      </c>
      <c r="C44" s="33">
        <f>C45</f>
        <v>6200000</v>
      </c>
      <c r="D44" s="33">
        <f>D45</f>
        <v>6200000</v>
      </c>
      <c r="E44" s="33">
        <f>E45</f>
        <v>6200000</v>
      </c>
      <c r="F44" s="33">
        <f>F45</f>
        <v>6200000</v>
      </c>
      <c r="G44" s="33">
        <f>G45</f>
        <v>6200000</v>
      </c>
      <c r="H44" s="33">
        <f>APR!J44</f>
        <v>6200000</v>
      </c>
      <c r="I44" s="33">
        <f t="shared" ref="I44:J44" si="21">I45</f>
        <v>0</v>
      </c>
      <c r="J44" s="33">
        <f t="shared" si="21"/>
        <v>0</v>
      </c>
      <c r="K44" s="59">
        <f t="shared" si="1"/>
        <v>6200000</v>
      </c>
      <c r="L44" s="33">
        <f t="shared" si="2"/>
        <v>0</v>
      </c>
      <c r="M44" s="55">
        <f t="shared" si="3"/>
        <v>1</v>
      </c>
    </row>
    <row r="45" spans="1:14" x14ac:dyDescent="0.25">
      <c r="A45" s="31"/>
      <c r="B45" s="32" t="s">
        <v>295</v>
      </c>
      <c r="C45" s="33">
        <f>SUM(C46:C48)</f>
        <v>6200000</v>
      </c>
      <c r="D45" s="33">
        <f>SUM(D46:D48)</f>
        <v>6200000</v>
      </c>
      <c r="E45" s="33">
        <f>SUM(E46:E48)</f>
        <v>6200000</v>
      </c>
      <c r="F45" s="33">
        <f>SUM(F46:F48)</f>
        <v>6200000</v>
      </c>
      <c r="G45" s="33">
        <f>SUM(G46:G48)</f>
        <v>6200000</v>
      </c>
      <c r="H45" s="33">
        <f>APR!J45</f>
        <v>6200000</v>
      </c>
      <c r="I45" s="33">
        <f t="shared" ref="I45:J45" si="22">SUM(I46:I48)</f>
        <v>0</v>
      </c>
      <c r="J45" s="33">
        <f t="shared" si="22"/>
        <v>0</v>
      </c>
      <c r="K45" s="59">
        <f t="shared" si="1"/>
        <v>6200000</v>
      </c>
      <c r="L45" s="33">
        <f t="shared" si="2"/>
        <v>0</v>
      </c>
      <c r="M45" s="55">
        <f t="shared" si="3"/>
        <v>1</v>
      </c>
    </row>
    <row r="46" spans="1:14" x14ac:dyDescent="0.25">
      <c r="A46" s="31"/>
      <c r="B46" s="9" t="s">
        <v>313</v>
      </c>
      <c r="C46" s="33">
        <v>2600000</v>
      </c>
      <c r="D46" s="33">
        <v>2600000</v>
      </c>
      <c r="E46" s="33">
        <v>2600000</v>
      </c>
      <c r="F46" s="33">
        <v>2600000</v>
      </c>
      <c r="G46" s="33">
        <v>2600000</v>
      </c>
      <c r="H46" s="1">
        <f>APR!J46</f>
        <v>2600000</v>
      </c>
      <c r="I46" s="33"/>
      <c r="J46" s="33">
        <v>0</v>
      </c>
      <c r="K46" s="59">
        <f t="shared" si="1"/>
        <v>2600000</v>
      </c>
      <c r="L46" s="54">
        <f t="shared" si="2"/>
        <v>0</v>
      </c>
      <c r="M46" s="55">
        <f t="shared" si="3"/>
        <v>1</v>
      </c>
    </row>
    <row r="47" spans="1:14" x14ac:dyDescent="0.25">
      <c r="A47" s="31"/>
      <c r="B47" s="9" t="s">
        <v>314</v>
      </c>
      <c r="C47" s="33">
        <v>2000000</v>
      </c>
      <c r="D47" s="33">
        <v>2000000</v>
      </c>
      <c r="E47" s="33">
        <v>2000000</v>
      </c>
      <c r="F47" s="33">
        <v>2000000</v>
      </c>
      <c r="G47" s="33">
        <v>2000000</v>
      </c>
      <c r="H47" s="1">
        <f>APR!J47</f>
        <v>2000000</v>
      </c>
      <c r="I47" s="33"/>
      <c r="J47" s="33">
        <v>0</v>
      </c>
      <c r="K47" s="59">
        <f t="shared" si="1"/>
        <v>2000000</v>
      </c>
      <c r="L47" s="54">
        <f t="shared" si="2"/>
        <v>0</v>
      </c>
      <c r="M47" s="55">
        <f t="shared" si="3"/>
        <v>1</v>
      </c>
    </row>
    <row r="48" spans="1:14" x14ac:dyDescent="0.25">
      <c r="A48" s="31"/>
      <c r="B48" s="9" t="s">
        <v>315</v>
      </c>
      <c r="C48" s="33">
        <v>1600000</v>
      </c>
      <c r="D48" s="33">
        <v>1600000</v>
      </c>
      <c r="E48" s="33">
        <v>1600000</v>
      </c>
      <c r="F48" s="33">
        <v>1600000</v>
      </c>
      <c r="G48" s="33">
        <v>1600000</v>
      </c>
      <c r="H48" s="1">
        <f>APR!J48</f>
        <v>1600000</v>
      </c>
      <c r="I48" s="33"/>
      <c r="J48" s="33">
        <v>0</v>
      </c>
      <c r="K48" s="59">
        <f t="shared" si="1"/>
        <v>1600000</v>
      </c>
      <c r="L48" s="54">
        <f t="shared" si="2"/>
        <v>0</v>
      </c>
      <c r="M48" s="55">
        <f t="shared" si="3"/>
        <v>1</v>
      </c>
    </row>
    <row r="49" spans="1:13" x14ac:dyDescent="0.25">
      <c r="A49" s="31">
        <v>521211</v>
      </c>
      <c r="B49" s="32" t="s">
        <v>1</v>
      </c>
      <c r="C49" s="33">
        <f>C50</f>
        <v>8650000</v>
      </c>
      <c r="D49" s="33">
        <f>D50</f>
        <v>8650000</v>
      </c>
      <c r="E49" s="33">
        <f>E50</f>
        <v>8650000</v>
      </c>
      <c r="F49" s="33">
        <f>F50</f>
        <v>8650000</v>
      </c>
      <c r="G49" s="33">
        <f>G50</f>
        <v>8650000</v>
      </c>
      <c r="H49" s="33">
        <f>APR!J49</f>
        <v>8650000</v>
      </c>
      <c r="I49" s="33">
        <f t="shared" ref="I49:J49" si="23">I50</f>
        <v>0</v>
      </c>
      <c r="J49" s="33">
        <f t="shared" si="23"/>
        <v>0</v>
      </c>
      <c r="K49" s="59">
        <f t="shared" si="1"/>
        <v>8650000</v>
      </c>
      <c r="L49" s="33">
        <f t="shared" si="2"/>
        <v>0</v>
      </c>
      <c r="M49" s="55">
        <f t="shared" si="3"/>
        <v>1</v>
      </c>
    </row>
    <row r="50" spans="1:13" x14ac:dyDescent="0.25">
      <c r="A50" s="31"/>
      <c r="B50" s="32" t="s">
        <v>296</v>
      </c>
      <c r="C50" s="33">
        <f>SUM(C51:C56)</f>
        <v>8650000</v>
      </c>
      <c r="D50" s="33">
        <f>SUM(D51:D56)</f>
        <v>8650000</v>
      </c>
      <c r="E50" s="33">
        <f>SUM(E51:E56)</f>
        <v>8650000</v>
      </c>
      <c r="F50" s="33">
        <f>SUM(F51:F56)</f>
        <v>8650000</v>
      </c>
      <c r="G50" s="33">
        <f>SUM(G51:G56)</f>
        <v>8650000</v>
      </c>
      <c r="H50" s="33">
        <f>APR!J50</f>
        <v>8650000</v>
      </c>
      <c r="I50" s="33">
        <f t="shared" ref="I50:J50" si="24">SUM(I51:I56)</f>
        <v>0</v>
      </c>
      <c r="J50" s="33">
        <f t="shared" si="24"/>
        <v>0</v>
      </c>
      <c r="K50" s="59">
        <f t="shared" si="1"/>
        <v>8650000</v>
      </c>
      <c r="L50" s="33">
        <f t="shared" si="2"/>
        <v>0</v>
      </c>
      <c r="M50" s="55">
        <f t="shared" si="3"/>
        <v>1</v>
      </c>
    </row>
    <row r="51" spans="1:13" x14ac:dyDescent="0.25">
      <c r="A51" s="31"/>
      <c r="B51" s="9" t="s">
        <v>297</v>
      </c>
      <c r="C51" s="33">
        <v>850000</v>
      </c>
      <c r="D51" s="33">
        <v>850000</v>
      </c>
      <c r="E51" s="33">
        <v>850000</v>
      </c>
      <c r="F51" s="33">
        <v>850000</v>
      </c>
      <c r="G51" s="33">
        <v>850000</v>
      </c>
      <c r="H51" s="1">
        <f>APR!J51</f>
        <v>850000</v>
      </c>
      <c r="I51" s="33"/>
      <c r="J51" s="33">
        <v>0</v>
      </c>
      <c r="K51" s="59">
        <f t="shared" si="1"/>
        <v>850000</v>
      </c>
      <c r="L51" s="54">
        <f t="shared" si="2"/>
        <v>0</v>
      </c>
      <c r="M51" s="55">
        <f t="shared" si="3"/>
        <v>1</v>
      </c>
    </row>
    <row r="52" spans="1:13" x14ac:dyDescent="0.25">
      <c r="A52" s="31"/>
      <c r="B52" s="9" t="s">
        <v>316</v>
      </c>
      <c r="C52" s="33">
        <v>3600000</v>
      </c>
      <c r="D52" s="33">
        <v>3600000</v>
      </c>
      <c r="E52" s="33">
        <v>3600000</v>
      </c>
      <c r="F52" s="33">
        <v>3600000</v>
      </c>
      <c r="G52" s="33">
        <v>3600000</v>
      </c>
      <c r="H52" s="1">
        <f>APR!J52</f>
        <v>3600000</v>
      </c>
      <c r="I52" s="33"/>
      <c r="J52" s="33">
        <v>0</v>
      </c>
      <c r="K52" s="59">
        <f t="shared" si="1"/>
        <v>3600000</v>
      </c>
      <c r="L52" s="54">
        <f t="shared" si="2"/>
        <v>0</v>
      </c>
      <c r="M52" s="55">
        <f t="shared" si="3"/>
        <v>1</v>
      </c>
    </row>
    <row r="53" spans="1:13" x14ac:dyDescent="0.25">
      <c r="A53" s="31"/>
      <c r="B53" s="9" t="s">
        <v>298</v>
      </c>
      <c r="C53" s="33">
        <v>2000000</v>
      </c>
      <c r="D53" s="33">
        <v>2000000</v>
      </c>
      <c r="E53" s="33">
        <v>2000000</v>
      </c>
      <c r="F53" s="33">
        <v>2000000</v>
      </c>
      <c r="G53" s="33">
        <v>2000000</v>
      </c>
      <c r="H53" s="1">
        <f>APR!J53</f>
        <v>2000000</v>
      </c>
      <c r="I53" s="33"/>
      <c r="J53" s="33">
        <v>0</v>
      </c>
      <c r="K53" s="59">
        <f t="shared" si="1"/>
        <v>2000000</v>
      </c>
      <c r="L53" s="54">
        <f t="shared" si="2"/>
        <v>0</v>
      </c>
      <c r="M53" s="55">
        <f t="shared" si="3"/>
        <v>1</v>
      </c>
    </row>
    <row r="54" spans="1:13" x14ac:dyDescent="0.25">
      <c r="A54" s="31"/>
      <c r="B54" s="9" t="s">
        <v>299</v>
      </c>
      <c r="C54" s="33">
        <v>1500000</v>
      </c>
      <c r="D54" s="33">
        <v>1500000</v>
      </c>
      <c r="E54" s="33">
        <v>1500000</v>
      </c>
      <c r="F54" s="33">
        <v>1500000</v>
      </c>
      <c r="G54" s="33">
        <v>1500000</v>
      </c>
      <c r="H54" s="1">
        <f>APR!J54</f>
        <v>1500000</v>
      </c>
      <c r="I54" s="33"/>
      <c r="J54" s="33">
        <v>0</v>
      </c>
      <c r="K54" s="59">
        <f t="shared" si="1"/>
        <v>1500000</v>
      </c>
      <c r="L54" s="54">
        <f t="shared" si="2"/>
        <v>0</v>
      </c>
      <c r="M54" s="55">
        <f t="shared" si="3"/>
        <v>1</v>
      </c>
    </row>
    <row r="55" spans="1:13" x14ac:dyDescent="0.25">
      <c r="A55" s="31"/>
      <c r="B55" s="9" t="s">
        <v>168</v>
      </c>
      <c r="C55" s="33">
        <v>200000</v>
      </c>
      <c r="D55" s="33">
        <v>200000</v>
      </c>
      <c r="E55" s="33">
        <v>200000</v>
      </c>
      <c r="F55" s="33">
        <v>200000</v>
      </c>
      <c r="G55" s="33">
        <v>200000</v>
      </c>
      <c r="H55" s="1">
        <f>APR!J55</f>
        <v>200000</v>
      </c>
      <c r="I55" s="33"/>
      <c r="J55" s="33">
        <v>0</v>
      </c>
      <c r="K55" s="59">
        <f t="shared" si="1"/>
        <v>200000</v>
      </c>
      <c r="L55" s="54">
        <f t="shared" si="2"/>
        <v>0</v>
      </c>
      <c r="M55" s="55">
        <f t="shared" si="3"/>
        <v>1</v>
      </c>
    </row>
    <row r="56" spans="1:13" x14ac:dyDescent="0.25">
      <c r="A56" s="31"/>
      <c r="B56" s="9" t="s">
        <v>283</v>
      </c>
      <c r="C56" s="33">
        <v>500000</v>
      </c>
      <c r="D56" s="33">
        <v>500000</v>
      </c>
      <c r="E56" s="33">
        <v>500000</v>
      </c>
      <c r="F56" s="33">
        <v>500000</v>
      </c>
      <c r="G56" s="33">
        <v>500000</v>
      </c>
      <c r="H56" s="1">
        <f>APR!J56</f>
        <v>500000</v>
      </c>
      <c r="I56" s="33"/>
      <c r="J56" s="33">
        <v>0</v>
      </c>
      <c r="K56" s="59">
        <f t="shared" si="1"/>
        <v>500000</v>
      </c>
      <c r="L56" s="54">
        <f t="shared" si="2"/>
        <v>0</v>
      </c>
      <c r="M56" s="55">
        <f t="shared" si="3"/>
        <v>1</v>
      </c>
    </row>
    <row r="57" spans="1:13" x14ac:dyDescent="0.25">
      <c r="A57" s="31">
        <v>522151</v>
      </c>
      <c r="B57" s="32" t="s">
        <v>34</v>
      </c>
      <c r="C57" s="33">
        <f>C58</f>
        <v>1200000</v>
      </c>
      <c r="D57" s="33">
        <f>D58</f>
        <v>1200000</v>
      </c>
      <c r="E57" s="33">
        <f>E58</f>
        <v>1200000</v>
      </c>
      <c r="F57" s="33">
        <f>F58</f>
        <v>1200000</v>
      </c>
      <c r="G57" s="33">
        <f>G58</f>
        <v>1200000</v>
      </c>
      <c r="H57" s="33">
        <f>APR!J57</f>
        <v>1200000</v>
      </c>
      <c r="I57" s="33">
        <f t="shared" ref="I57:J57" si="25">I58</f>
        <v>0</v>
      </c>
      <c r="J57" s="33">
        <f t="shared" si="25"/>
        <v>0</v>
      </c>
      <c r="K57" s="59">
        <f t="shared" si="1"/>
        <v>1200000</v>
      </c>
      <c r="L57" s="33">
        <f t="shared" si="2"/>
        <v>0</v>
      </c>
      <c r="M57" s="55">
        <f t="shared" si="3"/>
        <v>1</v>
      </c>
    </row>
    <row r="58" spans="1:13" x14ac:dyDescent="0.25">
      <c r="A58" s="31"/>
      <c r="B58" s="9" t="s">
        <v>455</v>
      </c>
      <c r="C58" s="33">
        <v>1200000</v>
      </c>
      <c r="D58" s="33">
        <v>1200000</v>
      </c>
      <c r="E58" s="33">
        <v>1200000</v>
      </c>
      <c r="F58" s="33">
        <v>1200000</v>
      </c>
      <c r="G58" s="33">
        <v>1200000</v>
      </c>
      <c r="H58" s="1">
        <f>APR!J58</f>
        <v>1200000</v>
      </c>
      <c r="I58" s="33"/>
      <c r="J58" s="33">
        <v>0</v>
      </c>
      <c r="K58" s="59">
        <f t="shared" si="1"/>
        <v>1200000</v>
      </c>
      <c r="L58" s="54">
        <f t="shared" si="2"/>
        <v>0</v>
      </c>
      <c r="M58" s="55">
        <f t="shared" si="3"/>
        <v>1</v>
      </c>
    </row>
    <row r="59" spans="1:13" x14ac:dyDescent="0.25">
      <c r="A59" s="31">
        <v>522191</v>
      </c>
      <c r="B59" s="32" t="s">
        <v>219</v>
      </c>
      <c r="C59" s="33">
        <f>C60</f>
        <v>6000000</v>
      </c>
      <c r="D59" s="33">
        <f>D60</f>
        <v>6000000</v>
      </c>
      <c r="E59" s="33">
        <f>E60</f>
        <v>6000000</v>
      </c>
      <c r="F59" s="33">
        <f>F60</f>
        <v>6000000</v>
      </c>
      <c r="G59" s="33">
        <f>G60</f>
        <v>6000000</v>
      </c>
      <c r="H59" s="33">
        <f>APR!J59</f>
        <v>6000000</v>
      </c>
      <c r="I59" s="33">
        <f t="shared" ref="I59:J59" si="26">I60</f>
        <v>0</v>
      </c>
      <c r="J59" s="33">
        <f t="shared" si="26"/>
        <v>0</v>
      </c>
      <c r="K59" s="59">
        <f t="shared" si="1"/>
        <v>6000000</v>
      </c>
      <c r="L59" s="33">
        <f t="shared" si="2"/>
        <v>0</v>
      </c>
      <c r="M59" s="55">
        <f t="shared" si="3"/>
        <v>1</v>
      </c>
    </row>
    <row r="60" spans="1:13" x14ac:dyDescent="0.25">
      <c r="A60" s="31"/>
      <c r="B60" s="9" t="s">
        <v>428</v>
      </c>
      <c r="C60" s="33">
        <v>6000000</v>
      </c>
      <c r="D60" s="33">
        <v>6000000</v>
      </c>
      <c r="E60" s="33">
        <v>6000000</v>
      </c>
      <c r="F60" s="33">
        <v>6000000</v>
      </c>
      <c r="G60" s="33">
        <v>6000000</v>
      </c>
      <c r="H60" s="1">
        <f>APR!J60</f>
        <v>6000000</v>
      </c>
      <c r="I60" s="33"/>
      <c r="J60" s="33">
        <v>0</v>
      </c>
      <c r="K60" s="59">
        <f t="shared" si="1"/>
        <v>6000000</v>
      </c>
      <c r="L60" s="54">
        <f t="shared" si="2"/>
        <v>0</v>
      </c>
      <c r="M60" s="55">
        <f t="shared" si="3"/>
        <v>1</v>
      </c>
    </row>
    <row r="61" spans="1:13" x14ac:dyDescent="0.25">
      <c r="A61" s="31">
        <v>524119</v>
      </c>
      <c r="B61" s="32" t="s">
        <v>220</v>
      </c>
      <c r="C61" s="33">
        <f>SUM(C62:C64)</f>
        <v>4100000</v>
      </c>
      <c r="D61" s="33">
        <f>SUM(D62:D64)</f>
        <v>4100000</v>
      </c>
      <c r="E61" s="33">
        <f>SUM(E62:E64)</f>
        <v>4100000</v>
      </c>
      <c r="F61" s="33">
        <f>SUM(F62:F64)</f>
        <v>4100000</v>
      </c>
      <c r="G61" s="33">
        <f>SUM(G62:G64)</f>
        <v>4100000</v>
      </c>
      <c r="H61" s="33">
        <f>APR!J61</f>
        <v>0</v>
      </c>
      <c r="I61" s="33">
        <f t="shared" ref="I61:J61" si="27">SUM(I62:I64)</f>
        <v>0</v>
      </c>
      <c r="J61" s="33">
        <f t="shared" si="27"/>
        <v>0</v>
      </c>
      <c r="K61" s="59">
        <f t="shared" si="1"/>
        <v>0</v>
      </c>
      <c r="L61" s="33">
        <f t="shared" si="2"/>
        <v>4100000</v>
      </c>
      <c r="M61" s="55">
        <f t="shared" si="3"/>
        <v>0</v>
      </c>
    </row>
    <row r="62" spans="1:13" x14ac:dyDescent="0.25">
      <c r="A62" s="31"/>
      <c r="B62" s="9" t="s">
        <v>317</v>
      </c>
      <c r="C62" s="33">
        <v>1600000</v>
      </c>
      <c r="D62" s="33">
        <v>1600000</v>
      </c>
      <c r="E62" s="33">
        <v>1600000</v>
      </c>
      <c r="F62" s="33">
        <v>1600000</v>
      </c>
      <c r="G62" s="33">
        <v>1600000</v>
      </c>
      <c r="H62" s="1">
        <f>APR!J62</f>
        <v>0</v>
      </c>
      <c r="I62" s="33"/>
      <c r="J62" s="33">
        <v>0</v>
      </c>
      <c r="K62" s="59">
        <f t="shared" si="1"/>
        <v>0</v>
      </c>
      <c r="L62" s="54">
        <f t="shared" si="2"/>
        <v>1600000</v>
      </c>
      <c r="M62" s="55">
        <f t="shared" si="3"/>
        <v>0</v>
      </c>
    </row>
    <row r="63" spans="1:13" x14ac:dyDescent="0.25">
      <c r="A63" s="31"/>
      <c r="B63" s="9" t="s">
        <v>472</v>
      </c>
      <c r="C63" s="33">
        <v>1500000</v>
      </c>
      <c r="D63" s="33">
        <v>1500000</v>
      </c>
      <c r="E63" s="33">
        <v>1500000</v>
      </c>
      <c r="F63" s="33">
        <v>1500000</v>
      </c>
      <c r="G63" s="33">
        <v>1500000</v>
      </c>
      <c r="H63" s="1">
        <f>APR!J63</f>
        <v>0</v>
      </c>
      <c r="I63" s="33"/>
      <c r="J63" s="33">
        <v>0</v>
      </c>
      <c r="K63" s="59">
        <f t="shared" si="1"/>
        <v>0</v>
      </c>
      <c r="L63" s="54">
        <f t="shared" si="2"/>
        <v>1500000</v>
      </c>
      <c r="M63" s="55">
        <f t="shared" si="3"/>
        <v>0</v>
      </c>
    </row>
    <row r="64" spans="1:13" x14ac:dyDescent="0.25">
      <c r="A64" s="31"/>
      <c r="B64" s="9" t="s">
        <v>318</v>
      </c>
      <c r="C64" s="33">
        <v>1000000</v>
      </c>
      <c r="D64" s="33">
        <v>1000000</v>
      </c>
      <c r="E64" s="33">
        <v>1000000</v>
      </c>
      <c r="F64" s="33">
        <v>1000000</v>
      </c>
      <c r="G64" s="33">
        <v>1000000</v>
      </c>
      <c r="H64" s="1">
        <f>APR!J64</f>
        <v>0</v>
      </c>
      <c r="I64" s="33"/>
      <c r="J64" s="33">
        <v>0</v>
      </c>
      <c r="K64" s="59">
        <f t="shared" si="1"/>
        <v>0</v>
      </c>
      <c r="L64" s="54">
        <f t="shared" si="2"/>
        <v>1000000</v>
      </c>
      <c r="M64" s="55">
        <f t="shared" si="3"/>
        <v>0</v>
      </c>
    </row>
    <row r="65" spans="1:14" s="158" customFormat="1" x14ac:dyDescent="0.25">
      <c r="A65" s="152" t="s">
        <v>10</v>
      </c>
      <c r="B65" s="153" t="s">
        <v>25</v>
      </c>
      <c r="C65" s="154">
        <f>C66+C71+C79+C81</f>
        <v>27800000</v>
      </c>
      <c r="D65" s="154">
        <f>D66+D71+D79+D81</f>
        <v>27800000</v>
      </c>
      <c r="E65" s="154">
        <f>E66+E71+E79+E81</f>
        <v>27800000</v>
      </c>
      <c r="F65" s="154">
        <f>F66+F71+F79+F81</f>
        <v>27800000</v>
      </c>
      <c r="G65" s="154">
        <f>G66+G71+G79+G81</f>
        <v>27800000</v>
      </c>
      <c r="H65" s="154">
        <f>APR!J65</f>
        <v>0</v>
      </c>
      <c r="I65" s="154">
        <f t="shared" ref="I65:J65" si="28">I66+I71+I79+I81</f>
        <v>0</v>
      </c>
      <c r="J65" s="154">
        <f t="shared" si="28"/>
        <v>0</v>
      </c>
      <c r="K65" s="155">
        <f t="shared" si="1"/>
        <v>0</v>
      </c>
      <c r="L65" s="154">
        <f t="shared" si="2"/>
        <v>27800000</v>
      </c>
      <c r="M65" s="156">
        <f t="shared" si="3"/>
        <v>0</v>
      </c>
      <c r="N65" s="157"/>
    </row>
    <row r="66" spans="1:14" x14ac:dyDescent="0.25">
      <c r="A66" s="31">
        <v>521119</v>
      </c>
      <c r="B66" s="32" t="s">
        <v>12</v>
      </c>
      <c r="C66" s="33">
        <f>C67</f>
        <v>6200000</v>
      </c>
      <c r="D66" s="33">
        <f>D67</f>
        <v>6200000</v>
      </c>
      <c r="E66" s="33">
        <f>E67</f>
        <v>6200000</v>
      </c>
      <c r="F66" s="33">
        <f>F67</f>
        <v>6200000</v>
      </c>
      <c r="G66" s="33">
        <f>G67</f>
        <v>6200000</v>
      </c>
      <c r="H66" s="33">
        <f>APR!J66</f>
        <v>0</v>
      </c>
      <c r="I66" s="33">
        <f t="shared" ref="I66:J66" si="29">I67</f>
        <v>0</v>
      </c>
      <c r="J66" s="33">
        <f t="shared" si="29"/>
        <v>0</v>
      </c>
      <c r="K66" s="59">
        <f t="shared" si="1"/>
        <v>0</v>
      </c>
      <c r="L66" s="33">
        <f t="shared" si="2"/>
        <v>6200000</v>
      </c>
      <c r="M66" s="55">
        <f t="shared" si="3"/>
        <v>0</v>
      </c>
    </row>
    <row r="67" spans="1:14" x14ac:dyDescent="0.25">
      <c r="A67" s="31"/>
      <c r="B67" s="32" t="s">
        <v>295</v>
      </c>
      <c r="C67" s="33">
        <f>SUM(C68:C70)</f>
        <v>6200000</v>
      </c>
      <c r="D67" s="33">
        <f>SUM(D68:D70)</f>
        <v>6200000</v>
      </c>
      <c r="E67" s="33">
        <f>SUM(E68:E70)</f>
        <v>6200000</v>
      </c>
      <c r="F67" s="33">
        <f>SUM(F68:F70)</f>
        <v>6200000</v>
      </c>
      <c r="G67" s="33">
        <f>SUM(G68:G70)</f>
        <v>6200000</v>
      </c>
      <c r="H67" s="33">
        <f>APR!J67</f>
        <v>0</v>
      </c>
      <c r="I67" s="33">
        <f t="shared" ref="I67:J67" si="30">SUM(I68:I70)</f>
        <v>0</v>
      </c>
      <c r="J67" s="33">
        <f t="shared" si="30"/>
        <v>0</v>
      </c>
      <c r="K67" s="59">
        <f t="shared" si="1"/>
        <v>0</v>
      </c>
      <c r="L67" s="33">
        <f t="shared" si="2"/>
        <v>6200000</v>
      </c>
      <c r="M67" s="55">
        <f t="shared" si="3"/>
        <v>0</v>
      </c>
    </row>
    <row r="68" spans="1:14" x14ac:dyDescent="0.25">
      <c r="A68" s="31"/>
      <c r="B68" s="9" t="s">
        <v>319</v>
      </c>
      <c r="C68" s="33">
        <v>2600000</v>
      </c>
      <c r="D68" s="33">
        <v>2600000</v>
      </c>
      <c r="E68" s="33">
        <v>2600000</v>
      </c>
      <c r="F68" s="33">
        <v>2600000</v>
      </c>
      <c r="G68" s="33">
        <v>2600000</v>
      </c>
      <c r="H68" s="1">
        <f>APR!J68</f>
        <v>0</v>
      </c>
      <c r="I68" s="33">
        <v>0</v>
      </c>
      <c r="J68" s="33">
        <v>0</v>
      </c>
      <c r="K68" s="59">
        <f t="shared" si="1"/>
        <v>0</v>
      </c>
      <c r="L68" s="54">
        <f t="shared" si="2"/>
        <v>2600000</v>
      </c>
      <c r="M68" s="55">
        <f t="shared" si="3"/>
        <v>0</v>
      </c>
    </row>
    <row r="69" spans="1:14" x14ac:dyDescent="0.25">
      <c r="A69" s="31"/>
      <c r="B69" s="9" t="s">
        <v>320</v>
      </c>
      <c r="C69" s="33">
        <v>2000000</v>
      </c>
      <c r="D69" s="33">
        <v>2000000</v>
      </c>
      <c r="E69" s="33">
        <v>2000000</v>
      </c>
      <c r="F69" s="33">
        <v>2000000</v>
      </c>
      <c r="G69" s="33">
        <v>2000000</v>
      </c>
      <c r="H69" s="1">
        <f>APR!J69</f>
        <v>0</v>
      </c>
      <c r="I69" s="33">
        <v>0</v>
      </c>
      <c r="J69" s="33">
        <v>0</v>
      </c>
      <c r="K69" s="59">
        <f t="shared" si="1"/>
        <v>0</v>
      </c>
      <c r="L69" s="54">
        <f t="shared" si="2"/>
        <v>2000000</v>
      </c>
      <c r="M69" s="55">
        <f t="shared" si="3"/>
        <v>0</v>
      </c>
    </row>
    <row r="70" spans="1:14" x14ac:dyDescent="0.25">
      <c r="A70" s="31"/>
      <c r="B70" s="9" t="s">
        <v>321</v>
      </c>
      <c r="C70" s="33">
        <v>1600000</v>
      </c>
      <c r="D70" s="33">
        <v>1600000</v>
      </c>
      <c r="E70" s="33">
        <v>1600000</v>
      </c>
      <c r="F70" s="33">
        <v>1600000</v>
      </c>
      <c r="G70" s="33">
        <v>1600000</v>
      </c>
      <c r="H70" s="1">
        <f>APR!J70</f>
        <v>0</v>
      </c>
      <c r="I70" s="33">
        <v>0</v>
      </c>
      <c r="J70" s="33">
        <v>0</v>
      </c>
      <c r="K70" s="59">
        <f t="shared" si="1"/>
        <v>0</v>
      </c>
      <c r="L70" s="54">
        <f t="shared" si="2"/>
        <v>1600000</v>
      </c>
      <c r="M70" s="55">
        <f t="shared" si="3"/>
        <v>0</v>
      </c>
    </row>
    <row r="71" spans="1:14" x14ac:dyDescent="0.25">
      <c r="A71" s="31">
        <v>521211</v>
      </c>
      <c r="B71" s="32" t="s">
        <v>1</v>
      </c>
      <c r="C71" s="33">
        <f>C72</f>
        <v>8050000</v>
      </c>
      <c r="D71" s="33">
        <f>D72</f>
        <v>8050000</v>
      </c>
      <c r="E71" s="33">
        <f>E72</f>
        <v>8050000</v>
      </c>
      <c r="F71" s="33">
        <f>F72</f>
        <v>8050000</v>
      </c>
      <c r="G71" s="33">
        <f>G72</f>
        <v>8050000</v>
      </c>
      <c r="H71" s="33">
        <f>APR!J71</f>
        <v>0</v>
      </c>
      <c r="I71" s="33">
        <f t="shared" ref="I71:J71" si="31">I72</f>
        <v>0</v>
      </c>
      <c r="J71" s="33">
        <f t="shared" si="31"/>
        <v>0</v>
      </c>
      <c r="K71" s="59">
        <f t="shared" si="1"/>
        <v>0</v>
      </c>
      <c r="L71" s="33">
        <f t="shared" si="2"/>
        <v>8050000</v>
      </c>
      <c r="M71" s="55">
        <f t="shared" si="3"/>
        <v>0</v>
      </c>
    </row>
    <row r="72" spans="1:14" x14ac:dyDescent="0.25">
      <c r="A72" s="31"/>
      <c r="B72" s="32" t="s">
        <v>296</v>
      </c>
      <c r="C72" s="33">
        <f>SUM(C73:C78)</f>
        <v>8050000</v>
      </c>
      <c r="D72" s="33">
        <f>SUM(D73:D78)</f>
        <v>8050000</v>
      </c>
      <c r="E72" s="33">
        <f>SUM(E73:E78)</f>
        <v>8050000</v>
      </c>
      <c r="F72" s="33">
        <f>SUM(F73:F78)</f>
        <v>8050000</v>
      </c>
      <c r="G72" s="33">
        <f>SUM(G73:G78)</f>
        <v>8050000</v>
      </c>
      <c r="H72" s="33">
        <f>APR!J72</f>
        <v>0</v>
      </c>
      <c r="I72" s="33">
        <f t="shared" ref="I72:J72" si="32">SUM(I73:I78)</f>
        <v>0</v>
      </c>
      <c r="J72" s="33">
        <f t="shared" si="32"/>
        <v>0</v>
      </c>
      <c r="K72" s="59">
        <f t="shared" ref="K72:K137" si="33">SUM(H72:J72)</f>
        <v>0</v>
      </c>
      <c r="L72" s="33">
        <f t="shared" ref="L72:L137" si="34">F72-K72</f>
        <v>8050000</v>
      </c>
      <c r="M72" s="55">
        <f t="shared" ref="M72:M137" si="35">K72/F72</f>
        <v>0</v>
      </c>
    </row>
    <row r="73" spans="1:14" x14ac:dyDescent="0.25">
      <c r="A73" s="31"/>
      <c r="B73" s="9" t="s">
        <v>297</v>
      </c>
      <c r="C73" s="33">
        <v>850000</v>
      </c>
      <c r="D73" s="33">
        <v>850000</v>
      </c>
      <c r="E73" s="33">
        <v>850000</v>
      </c>
      <c r="F73" s="33">
        <v>850000</v>
      </c>
      <c r="G73" s="33">
        <v>850000</v>
      </c>
      <c r="H73" s="1">
        <f>APR!J73</f>
        <v>0</v>
      </c>
      <c r="I73" s="33">
        <v>0</v>
      </c>
      <c r="J73" s="33">
        <v>0</v>
      </c>
      <c r="K73" s="59">
        <f t="shared" si="33"/>
        <v>0</v>
      </c>
      <c r="L73" s="54">
        <f t="shared" si="34"/>
        <v>850000</v>
      </c>
      <c r="M73" s="55">
        <f t="shared" si="35"/>
        <v>0</v>
      </c>
    </row>
    <row r="74" spans="1:14" x14ac:dyDescent="0.25">
      <c r="A74" s="31"/>
      <c r="B74" s="9" t="s">
        <v>316</v>
      </c>
      <c r="C74" s="33">
        <v>3000000</v>
      </c>
      <c r="D74" s="33">
        <v>3000000</v>
      </c>
      <c r="E74" s="33">
        <v>3000000</v>
      </c>
      <c r="F74" s="33">
        <v>3000000</v>
      </c>
      <c r="G74" s="33">
        <v>3000000</v>
      </c>
      <c r="H74" s="1">
        <f>APR!J74</f>
        <v>0</v>
      </c>
      <c r="I74" s="33">
        <v>0</v>
      </c>
      <c r="J74" s="33">
        <v>0</v>
      </c>
      <c r="K74" s="59">
        <f t="shared" si="33"/>
        <v>0</v>
      </c>
      <c r="L74" s="54">
        <f t="shared" si="34"/>
        <v>3000000</v>
      </c>
      <c r="M74" s="55">
        <f t="shared" si="35"/>
        <v>0</v>
      </c>
    </row>
    <row r="75" spans="1:14" x14ac:dyDescent="0.25">
      <c r="A75" s="31"/>
      <c r="B75" s="9" t="s">
        <v>298</v>
      </c>
      <c r="C75" s="33">
        <v>2000000</v>
      </c>
      <c r="D75" s="33">
        <v>2000000</v>
      </c>
      <c r="E75" s="33">
        <v>2000000</v>
      </c>
      <c r="F75" s="33">
        <v>2000000</v>
      </c>
      <c r="G75" s="33">
        <v>2000000</v>
      </c>
      <c r="H75" s="1">
        <f>APR!J75</f>
        <v>0</v>
      </c>
      <c r="I75" s="33">
        <v>0</v>
      </c>
      <c r="J75" s="33">
        <v>0</v>
      </c>
      <c r="K75" s="59">
        <f t="shared" si="33"/>
        <v>0</v>
      </c>
      <c r="L75" s="54">
        <f t="shared" si="34"/>
        <v>2000000</v>
      </c>
      <c r="M75" s="55">
        <f t="shared" si="35"/>
        <v>0</v>
      </c>
    </row>
    <row r="76" spans="1:14" x14ac:dyDescent="0.25">
      <c r="A76" s="31"/>
      <c r="B76" s="9" t="s">
        <v>299</v>
      </c>
      <c r="C76" s="33">
        <v>1500000</v>
      </c>
      <c r="D76" s="33">
        <v>1500000</v>
      </c>
      <c r="E76" s="33">
        <v>1500000</v>
      </c>
      <c r="F76" s="33">
        <v>1500000</v>
      </c>
      <c r="G76" s="33">
        <v>1500000</v>
      </c>
      <c r="H76" s="1">
        <f>APR!J76</f>
        <v>0</v>
      </c>
      <c r="I76" s="33">
        <v>0</v>
      </c>
      <c r="J76" s="33">
        <v>0</v>
      </c>
      <c r="K76" s="59">
        <f t="shared" si="33"/>
        <v>0</v>
      </c>
      <c r="L76" s="54">
        <f t="shared" si="34"/>
        <v>1500000</v>
      </c>
      <c r="M76" s="55">
        <f t="shared" si="35"/>
        <v>0</v>
      </c>
    </row>
    <row r="77" spans="1:14" x14ac:dyDescent="0.25">
      <c r="A77" s="31"/>
      <c r="B77" s="9" t="s">
        <v>168</v>
      </c>
      <c r="C77" s="33">
        <v>200000</v>
      </c>
      <c r="D77" s="33">
        <v>200000</v>
      </c>
      <c r="E77" s="33">
        <v>200000</v>
      </c>
      <c r="F77" s="33">
        <v>200000</v>
      </c>
      <c r="G77" s="33">
        <v>200000</v>
      </c>
      <c r="H77" s="1">
        <f>APR!J77</f>
        <v>0</v>
      </c>
      <c r="I77" s="33">
        <v>0</v>
      </c>
      <c r="J77" s="33">
        <v>0</v>
      </c>
      <c r="K77" s="59">
        <f t="shared" si="33"/>
        <v>0</v>
      </c>
      <c r="L77" s="54">
        <f t="shared" si="34"/>
        <v>200000</v>
      </c>
      <c r="M77" s="55">
        <f t="shared" si="35"/>
        <v>0</v>
      </c>
    </row>
    <row r="78" spans="1:14" s="7" customFormat="1" x14ac:dyDescent="0.25">
      <c r="A78" s="31"/>
      <c r="B78" s="9" t="s">
        <v>283</v>
      </c>
      <c r="C78" s="33">
        <v>500000</v>
      </c>
      <c r="D78" s="33">
        <v>500000</v>
      </c>
      <c r="E78" s="33">
        <v>500000</v>
      </c>
      <c r="F78" s="33">
        <v>500000</v>
      </c>
      <c r="G78" s="33">
        <v>500000</v>
      </c>
      <c r="H78" s="1">
        <f>APR!J78</f>
        <v>0</v>
      </c>
      <c r="I78" s="33">
        <v>0</v>
      </c>
      <c r="J78" s="33">
        <v>0</v>
      </c>
      <c r="K78" s="59">
        <f t="shared" si="33"/>
        <v>0</v>
      </c>
      <c r="L78" s="54">
        <f t="shared" si="34"/>
        <v>500000</v>
      </c>
      <c r="M78" s="55">
        <f t="shared" si="35"/>
        <v>0</v>
      </c>
      <c r="N78" s="16"/>
    </row>
    <row r="79" spans="1:14" s="7" customFormat="1" x14ac:dyDescent="0.25">
      <c r="A79" s="31">
        <v>522191</v>
      </c>
      <c r="B79" s="32" t="s">
        <v>219</v>
      </c>
      <c r="C79" s="33">
        <f>C80</f>
        <v>4050000</v>
      </c>
      <c r="D79" s="33">
        <f>D80</f>
        <v>4050000</v>
      </c>
      <c r="E79" s="33">
        <f>E80</f>
        <v>4050000</v>
      </c>
      <c r="F79" s="33">
        <f>F80</f>
        <v>4050000</v>
      </c>
      <c r="G79" s="33">
        <f>G80</f>
        <v>4050000</v>
      </c>
      <c r="H79" s="33">
        <f>APR!J79</f>
        <v>0</v>
      </c>
      <c r="I79" s="33">
        <f t="shared" ref="I79:J79" si="36">I80</f>
        <v>0</v>
      </c>
      <c r="J79" s="33">
        <f t="shared" si="36"/>
        <v>0</v>
      </c>
      <c r="K79" s="59">
        <f t="shared" si="33"/>
        <v>0</v>
      </c>
      <c r="L79" s="33">
        <f t="shared" si="34"/>
        <v>4050000</v>
      </c>
      <c r="M79" s="55">
        <f t="shared" si="35"/>
        <v>0</v>
      </c>
      <c r="N79" s="16"/>
    </row>
    <row r="80" spans="1:14" x14ac:dyDescent="0.25">
      <c r="A80" s="31"/>
      <c r="B80" s="9" t="s">
        <v>429</v>
      </c>
      <c r="C80" s="33">
        <v>4050000</v>
      </c>
      <c r="D80" s="33">
        <v>4050000</v>
      </c>
      <c r="E80" s="33">
        <v>4050000</v>
      </c>
      <c r="F80" s="33">
        <v>4050000</v>
      </c>
      <c r="G80" s="33">
        <v>4050000</v>
      </c>
      <c r="H80" s="1">
        <f>APR!J80</f>
        <v>0</v>
      </c>
      <c r="I80" s="33">
        <v>0</v>
      </c>
      <c r="J80" s="33">
        <v>0</v>
      </c>
      <c r="K80" s="59">
        <f t="shared" si="33"/>
        <v>0</v>
      </c>
      <c r="L80" s="54">
        <f t="shared" si="34"/>
        <v>4050000</v>
      </c>
      <c r="M80" s="55">
        <f t="shared" si="35"/>
        <v>0</v>
      </c>
    </row>
    <row r="81" spans="1:14" x14ac:dyDescent="0.25">
      <c r="A81" s="31">
        <v>524119</v>
      </c>
      <c r="B81" s="32" t="s">
        <v>220</v>
      </c>
      <c r="C81" s="33">
        <f>SUM(C82:C84)</f>
        <v>9500000</v>
      </c>
      <c r="D81" s="33">
        <f>SUM(D82:D84)</f>
        <v>9500000</v>
      </c>
      <c r="E81" s="33">
        <f>SUM(E82:E84)</f>
        <v>9500000</v>
      </c>
      <c r="F81" s="33">
        <f>SUM(F82:F84)</f>
        <v>9500000</v>
      </c>
      <c r="G81" s="33">
        <f>SUM(G82:G84)</f>
        <v>9500000</v>
      </c>
      <c r="H81" s="33">
        <f>APR!J81</f>
        <v>0</v>
      </c>
      <c r="I81" s="33">
        <f t="shared" ref="I81:J81" si="37">SUM(I82:I84)</f>
        <v>0</v>
      </c>
      <c r="J81" s="33">
        <f t="shared" si="37"/>
        <v>0</v>
      </c>
      <c r="K81" s="59">
        <f t="shared" si="33"/>
        <v>0</v>
      </c>
      <c r="L81" s="33">
        <f t="shared" si="34"/>
        <v>9500000</v>
      </c>
      <c r="M81" s="55">
        <f t="shared" si="35"/>
        <v>0</v>
      </c>
    </row>
    <row r="82" spans="1:14" x14ac:dyDescent="0.25">
      <c r="A82" s="31"/>
      <c r="B82" s="9" t="s">
        <v>322</v>
      </c>
      <c r="C82" s="33">
        <v>7000000</v>
      </c>
      <c r="D82" s="33">
        <v>7000000</v>
      </c>
      <c r="E82" s="33">
        <v>7000000</v>
      </c>
      <c r="F82" s="33">
        <v>7000000</v>
      </c>
      <c r="G82" s="33">
        <v>7000000</v>
      </c>
      <c r="H82" s="1">
        <f>APR!J82</f>
        <v>0</v>
      </c>
      <c r="I82" s="33">
        <v>0</v>
      </c>
      <c r="J82" s="33">
        <v>0</v>
      </c>
      <c r="K82" s="59">
        <f t="shared" si="33"/>
        <v>0</v>
      </c>
      <c r="L82" s="54">
        <f t="shared" si="34"/>
        <v>7000000</v>
      </c>
      <c r="M82" s="55">
        <f t="shared" si="35"/>
        <v>0</v>
      </c>
    </row>
    <row r="83" spans="1:14" x14ac:dyDescent="0.25">
      <c r="A83" s="31"/>
      <c r="B83" s="9" t="s">
        <v>472</v>
      </c>
      <c r="C83" s="33">
        <v>1500000</v>
      </c>
      <c r="D83" s="33">
        <v>1500000</v>
      </c>
      <c r="E83" s="33">
        <v>1500000</v>
      </c>
      <c r="F83" s="33">
        <v>1500000</v>
      </c>
      <c r="G83" s="33">
        <v>1500000</v>
      </c>
      <c r="H83" s="1">
        <f>APR!J83</f>
        <v>0</v>
      </c>
      <c r="I83" s="33">
        <v>0</v>
      </c>
      <c r="J83" s="33">
        <v>0</v>
      </c>
      <c r="K83" s="59">
        <f t="shared" si="33"/>
        <v>0</v>
      </c>
      <c r="L83" s="54">
        <f t="shared" si="34"/>
        <v>1500000</v>
      </c>
      <c r="M83" s="55">
        <f t="shared" si="35"/>
        <v>0</v>
      </c>
    </row>
    <row r="84" spans="1:14" x14ac:dyDescent="0.25">
      <c r="A84" s="31"/>
      <c r="B84" s="9" t="s">
        <v>318</v>
      </c>
      <c r="C84" s="33">
        <v>1000000</v>
      </c>
      <c r="D84" s="33">
        <v>1000000</v>
      </c>
      <c r="E84" s="33">
        <v>1000000</v>
      </c>
      <c r="F84" s="33">
        <v>1000000</v>
      </c>
      <c r="G84" s="33">
        <v>1000000</v>
      </c>
      <c r="H84" s="1">
        <f>APR!J84</f>
        <v>0</v>
      </c>
      <c r="I84" s="33">
        <v>0</v>
      </c>
      <c r="J84" s="33">
        <v>0</v>
      </c>
      <c r="K84" s="59">
        <f t="shared" si="33"/>
        <v>0</v>
      </c>
      <c r="L84" s="54">
        <f t="shared" si="34"/>
        <v>1000000</v>
      </c>
      <c r="M84" s="55">
        <f t="shared" si="35"/>
        <v>0</v>
      </c>
    </row>
    <row r="85" spans="1:14" x14ac:dyDescent="0.25">
      <c r="A85" s="31" t="s">
        <v>193</v>
      </c>
      <c r="B85" s="32" t="s">
        <v>26</v>
      </c>
      <c r="C85" s="33">
        <f>C86</f>
        <v>26950000</v>
      </c>
      <c r="D85" s="33">
        <f>D86</f>
        <v>26950000</v>
      </c>
      <c r="E85" s="33">
        <f>E86</f>
        <v>26950000</v>
      </c>
      <c r="F85" s="33">
        <f>F86</f>
        <v>27550000</v>
      </c>
      <c r="G85" s="33">
        <f>G86</f>
        <v>26950000</v>
      </c>
      <c r="H85" s="33">
        <f>APR!J85</f>
        <v>0</v>
      </c>
      <c r="I85" s="33">
        <f t="shared" ref="I85:J85" si="38">I86</f>
        <v>0</v>
      </c>
      <c r="J85" s="33">
        <f t="shared" si="38"/>
        <v>0</v>
      </c>
      <c r="K85" s="59">
        <f t="shared" si="33"/>
        <v>0</v>
      </c>
      <c r="L85" s="33">
        <f t="shared" si="34"/>
        <v>27550000</v>
      </c>
      <c r="M85" s="55">
        <f t="shared" si="35"/>
        <v>0</v>
      </c>
    </row>
    <row r="86" spans="1:14" x14ac:dyDescent="0.25">
      <c r="A86" s="31" t="s">
        <v>221</v>
      </c>
      <c r="B86" s="32" t="s">
        <v>27</v>
      </c>
      <c r="C86" s="33">
        <f>C87+C90+C104</f>
        <v>26950000</v>
      </c>
      <c r="D86" s="33">
        <f>D87+D90+D104</f>
        <v>26950000</v>
      </c>
      <c r="E86" s="33">
        <f>E87+E90+E104</f>
        <v>26950000</v>
      </c>
      <c r="F86" s="33">
        <f>F87+F90+F104</f>
        <v>27550000</v>
      </c>
      <c r="G86" s="33">
        <f>G87+G90+G104</f>
        <v>26950000</v>
      </c>
      <c r="H86" s="33">
        <f>APR!J86</f>
        <v>0</v>
      </c>
      <c r="I86" s="33">
        <f t="shared" ref="I86:J86" si="39">I87+I90+I104</f>
        <v>0</v>
      </c>
      <c r="J86" s="33">
        <f t="shared" si="39"/>
        <v>0</v>
      </c>
      <c r="K86" s="59">
        <f t="shared" si="33"/>
        <v>0</v>
      </c>
      <c r="L86" s="33">
        <f t="shared" si="34"/>
        <v>27550000</v>
      </c>
      <c r="M86" s="55">
        <f t="shared" si="35"/>
        <v>0</v>
      </c>
    </row>
    <row r="87" spans="1:14" x14ac:dyDescent="0.25">
      <c r="A87" s="31" t="s">
        <v>0</v>
      </c>
      <c r="B87" s="32" t="s">
        <v>222</v>
      </c>
      <c r="C87" s="33">
        <f t="shared" ref="C87:J88" si="40">C88</f>
        <v>800000</v>
      </c>
      <c r="D87" s="33">
        <f t="shared" si="40"/>
        <v>800000</v>
      </c>
      <c r="E87" s="33">
        <f t="shared" si="40"/>
        <v>800000</v>
      </c>
      <c r="F87" s="33">
        <f t="shared" si="40"/>
        <v>800000</v>
      </c>
      <c r="G87" s="33">
        <f t="shared" si="40"/>
        <v>400000</v>
      </c>
      <c r="H87" s="33">
        <f>APR!J87</f>
        <v>0</v>
      </c>
      <c r="I87" s="33">
        <f t="shared" si="40"/>
        <v>0</v>
      </c>
      <c r="J87" s="33">
        <f t="shared" si="40"/>
        <v>0</v>
      </c>
      <c r="K87" s="59">
        <f t="shared" si="33"/>
        <v>0</v>
      </c>
      <c r="L87" s="33">
        <f t="shared" si="34"/>
        <v>800000</v>
      </c>
      <c r="M87" s="55">
        <f t="shared" si="35"/>
        <v>0</v>
      </c>
    </row>
    <row r="88" spans="1:14" x14ac:dyDescent="0.25">
      <c r="A88" s="31">
        <v>521211</v>
      </c>
      <c r="B88" s="32" t="s">
        <v>1</v>
      </c>
      <c r="C88" s="33">
        <f t="shared" si="40"/>
        <v>800000</v>
      </c>
      <c r="D88" s="33">
        <f t="shared" si="40"/>
        <v>800000</v>
      </c>
      <c r="E88" s="33">
        <f t="shared" si="40"/>
        <v>800000</v>
      </c>
      <c r="F88" s="33">
        <f t="shared" si="40"/>
        <v>800000</v>
      </c>
      <c r="G88" s="33">
        <f t="shared" si="40"/>
        <v>400000</v>
      </c>
      <c r="H88" s="33">
        <f>APR!J88</f>
        <v>0</v>
      </c>
      <c r="I88" s="33">
        <f t="shared" si="40"/>
        <v>0</v>
      </c>
      <c r="J88" s="33">
        <f t="shared" si="40"/>
        <v>0</v>
      </c>
      <c r="K88" s="59">
        <f t="shared" si="33"/>
        <v>0</v>
      </c>
      <c r="L88" s="33">
        <f t="shared" si="34"/>
        <v>800000</v>
      </c>
      <c r="M88" s="55">
        <f t="shared" si="35"/>
        <v>0</v>
      </c>
    </row>
    <row r="89" spans="1:14" x14ac:dyDescent="0.25">
      <c r="A89" s="31"/>
      <c r="B89" s="9" t="s">
        <v>168</v>
      </c>
      <c r="C89" s="33">
        <v>800000</v>
      </c>
      <c r="D89" s="33">
        <v>800000</v>
      </c>
      <c r="E89" s="33">
        <v>800000</v>
      </c>
      <c r="F89" s="33">
        <v>800000</v>
      </c>
      <c r="G89" s="33">
        <v>400000</v>
      </c>
      <c r="H89" s="1">
        <f>APR!J89</f>
        <v>0</v>
      </c>
      <c r="I89" s="33">
        <v>0</v>
      </c>
      <c r="J89" s="33">
        <v>0</v>
      </c>
      <c r="K89" s="59">
        <f t="shared" si="33"/>
        <v>0</v>
      </c>
      <c r="L89" s="54">
        <f t="shared" si="34"/>
        <v>800000</v>
      </c>
      <c r="M89" s="55">
        <f t="shared" si="35"/>
        <v>0</v>
      </c>
    </row>
    <row r="90" spans="1:14" x14ac:dyDescent="0.25">
      <c r="A90" s="31" t="s">
        <v>11</v>
      </c>
      <c r="B90" s="32" t="s">
        <v>223</v>
      </c>
      <c r="C90" s="33">
        <f>C91</f>
        <v>25250000</v>
      </c>
      <c r="D90" s="33">
        <f>D91</f>
        <v>25250000</v>
      </c>
      <c r="E90" s="33">
        <f>E91</f>
        <v>25250000</v>
      </c>
      <c r="F90" s="33">
        <f>F91</f>
        <v>25850000</v>
      </c>
      <c r="G90" s="33">
        <f>G91</f>
        <v>25850000</v>
      </c>
      <c r="H90" s="33">
        <f>APR!J90</f>
        <v>0</v>
      </c>
      <c r="I90" s="33">
        <f t="shared" ref="I90:J90" si="41">I91</f>
        <v>0</v>
      </c>
      <c r="J90" s="33">
        <f t="shared" si="41"/>
        <v>0</v>
      </c>
      <c r="K90" s="59">
        <f t="shared" si="33"/>
        <v>0</v>
      </c>
      <c r="L90" s="33">
        <f t="shared" si="34"/>
        <v>25850000</v>
      </c>
      <c r="M90" s="55">
        <f t="shared" si="35"/>
        <v>0</v>
      </c>
    </row>
    <row r="91" spans="1:14" x14ac:dyDescent="0.25">
      <c r="A91" s="31">
        <v>521811</v>
      </c>
      <c r="B91" s="32" t="s">
        <v>138</v>
      </c>
      <c r="C91" s="33">
        <f>C92+C93</f>
        <v>25250000</v>
      </c>
      <c r="D91" s="33">
        <f>D92+D93</f>
        <v>25250000</v>
      </c>
      <c r="E91" s="33">
        <f>E92+E93</f>
        <v>25250000</v>
      </c>
      <c r="F91" s="33">
        <f>F92+F93</f>
        <v>25850000</v>
      </c>
      <c r="G91" s="33">
        <f>G92+G93</f>
        <v>25850000</v>
      </c>
      <c r="H91" s="33">
        <f>APR!J91</f>
        <v>0</v>
      </c>
      <c r="I91" s="33">
        <f t="shared" ref="I91:J91" si="42">I92+I93</f>
        <v>0</v>
      </c>
      <c r="J91" s="33">
        <f t="shared" si="42"/>
        <v>0</v>
      </c>
      <c r="K91" s="59">
        <f t="shared" si="33"/>
        <v>0</v>
      </c>
      <c r="L91" s="33">
        <f t="shared" si="34"/>
        <v>25850000</v>
      </c>
      <c r="M91" s="55">
        <f t="shared" si="35"/>
        <v>0</v>
      </c>
    </row>
    <row r="92" spans="1:14" x14ac:dyDescent="0.25">
      <c r="A92" s="31"/>
      <c r="B92" s="9" t="s">
        <v>300</v>
      </c>
      <c r="C92" s="33">
        <v>750000</v>
      </c>
      <c r="D92" s="33">
        <v>750000</v>
      </c>
      <c r="E92" s="33">
        <v>750000</v>
      </c>
      <c r="F92" s="33">
        <v>750000</v>
      </c>
      <c r="G92" s="33">
        <v>750000</v>
      </c>
      <c r="H92" s="1">
        <f>APR!J92</f>
        <v>0</v>
      </c>
      <c r="I92" s="33">
        <v>0</v>
      </c>
      <c r="J92" s="33">
        <v>0</v>
      </c>
      <c r="K92" s="59">
        <f t="shared" si="33"/>
        <v>0</v>
      </c>
      <c r="L92" s="54">
        <f t="shared" si="34"/>
        <v>750000</v>
      </c>
      <c r="M92" s="55">
        <f t="shared" si="35"/>
        <v>0</v>
      </c>
    </row>
    <row r="93" spans="1:14" x14ac:dyDescent="0.25">
      <c r="A93" s="31"/>
      <c r="B93" s="32" t="s">
        <v>301</v>
      </c>
      <c r="C93" s="33">
        <f>SUM(C94:C101)</f>
        <v>24500000</v>
      </c>
      <c r="D93" s="33">
        <f>SUM(D94:D101)</f>
        <v>24500000</v>
      </c>
      <c r="E93" s="33">
        <f>SUM(E94:E101)</f>
        <v>24500000</v>
      </c>
      <c r="F93" s="33">
        <f>SUM(F94:F103)</f>
        <v>25100000</v>
      </c>
      <c r="G93" s="33">
        <f>SUM(G94:G103)</f>
        <v>25100000</v>
      </c>
      <c r="H93" s="33">
        <f>APR!J93</f>
        <v>0</v>
      </c>
      <c r="I93" s="33">
        <f t="shared" ref="I93:J93" si="43">SUM(I94:I101)</f>
        <v>0</v>
      </c>
      <c r="J93" s="33">
        <f t="shared" si="43"/>
        <v>0</v>
      </c>
      <c r="K93" s="59">
        <f t="shared" si="33"/>
        <v>0</v>
      </c>
      <c r="L93" s="33">
        <f t="shared" si="34"/>
        <v>25100000</v>
      </c>
      <c r="M93" s="55">
        <f t="shared" si="35"/>
        <v>0</v>
      </c>
    </row>
    <row r="94" spans="1:14" x14ac:dyDescent="0.25">
      <c r="A94" s="31"/>
      <c r="B94" s="9" t="s">
        <v>302</v>
      </c>
      <c r="C94" s="33">
        <v>2000000</v>
      </c>
      <c r="D94" s="33">
        <v>2000000</v>
      </c>
      <c r="E94" s="33">
        <v>2000000</v>
      </c>
      <c r="F94" s="33">
        <v>4000000</v>
      </c>
      <c r="G94" s="33">
        <v>4000000</v>
      </c>
      <c r="H94" s="1">
        <f>APR!J94</f>
        <v>0</v>
      </c>
      <c r="I94" s="33">
        <v>0</v>
      </c>
      <c r="J94" s="33">
        <v>0</v>
      </c>
      <c r="K94" s="59">
        <f t="shared" si="33"/>
        <v>0</v>
      </c>
      <c r="L94" s="54">
        <f t="shared" si="34"/>
        <v>4000000</v>
      </c>
      <c r="M94" s="55">
        <f t="shared" si="35"/>
        <v>0</v>
      </c>
    </row>
    <row r="95" spans="1:14" x14ac:dyDescent="0.25">
      <c r="A95" s="31"/>
      <c r="B95" s="9" t="s">
        <v>303</v>
      </c>
      <c r="C95" s="33">
        <v>2500000</v>
      </c>
      <c r="D95" s="33">
        <v>2500000</v>
      </c>
      <c r="E95" s="33">
        <v>2500000</v>
      </c>
      <c r="F95" s="33">
        <v>2600000</v>
      </c>
      <c r="G95" s="33">
        <v>2600000</v>
      </c>
      <c r="H95" s="1">
        <f>APR!J95</f>
        <v>0</v>
      </c>
      <c r="I95" s="33">
        <v>0</v>
      </c>
      <c r="J95" s="33">
        <v>0</v>
      </c>
      <c r="K95" s="59">
        <f t="shared" si="33"/>
        <v>0</v>
      </c>
      <c r="L95" s="54">
        <f t="shared" si="34"/>
        <v>2600000</v>
      </c>
      <c r="M95" s="55">
        <f t="shared" si="35"/>
        <v>0</v>
      </c>
    </row>
    <row r="96" spans="1:14" s="7" customFormat="1" ht="15" hidden="1" customHeight="1" x14ac:dyDescent="0.25">
      <c r="A96" s="31"/>
      <c r="B96" s="9" t="s">
        <v>304</v>
      </c>
      <c r="C96" s="33">
        <v>2500000</v>
      </c>
      <c r="D96" s="33">
        <v>2500000</v>
      </c>
      <c r="E96" s="33">
        <v>2500000</v>
      </c>
      <c r="F96" s="33">
        <v>0</v>
      </c>
      <c r="G96" s="33">
        <v>0</v>
      </c>
      <c r="H96" s="1">
        <f>APR!J96</f>
        <v>0</v>
      </c>
      <c r="I96" s="33">
        <v>0</v>
      </c>
      <c r="J96" s="33">
        <v>0</v>
      </c>
      <c r="K96" s="59">
        <f t="shared" si="33"/>
        <v>0</v>
      </c>
      <c r="L96" s="54">
        <f t="shared" si="34"/>
        <v>0</v>
      </c>
      <c r="M96" s="55">
        <v>0</v>
      </c>
      <c r="N96" s="16"/>
    </row>
    <row r="97" spans="1:14" s="7" customFormat="1" x14ac:dyDescent="0.25">
      <c r="A97" s="31"/>
      <c r="B97" s="9" t="s">
        <v>305</v>
      </c>
      <c r="C97" s="33">
        <v>9100000</v>
      </c>
      <c r="D97" s="33">
        <v>9100000</v>
      </c>
      <c r="E97" s="33">
        <v>9100000</v>
      </c>
      <c r="F97" s="33">
        <v>8750000</v>
      </c>
      <c r="G97" s="33">
        <v>8750000</v>
      </c>
      <c r="H97" s="1">
        <f>APR!J97</f>
        <v>0</v>
      </c>
      <c r="I97" s="33">
        <v>0</v>
      </c>
      <c r="J97" s="33">
        <v>0</v>
      </c>
      <c r="K97" s="59">
        <f t="shared" si="33"/>
        <v>0</v>
      </c>
      <c r="L97" s="54">
        <f t="shared" si="34"/>
        <v>8750000</v>
      </c>
      <c r="M97" s="55">
        <f t="shared" si="35"/>
        <v>0</v>
      </c>
      <c r="N97" s="16"/>
    </row>
    <row r="98" spans="1:14" s="7" customFormat="1" ht="15" hidden="1" customHeight="1" x14ac:dyDescent="0.25">
      <c r="A98" s="31"/>
      <c r="B98" s="9" t="s">
        <v>306</v>
      </c>
      <c r="C98" s="33">
        <v>3500000</v>
      </c>
      <c r="D98" s="33">
        <v>3500000</v>
      </c>
      <c r="E98" s="33">
        <v>3500000</v>
      </c>
      <c r="F98" s="33">
        <v>0</v>
      </c>
      <c r="G98" s="33">
        <v>0</v>
      </c>
      <c r="H98" s="1">
        <f>APR!J98</f>
        <v>0</v>
      </c>
      <c r="I98" s="33">
        <v>0</v>
      </c>
      <c r="J98" s="33">
        <v>0</v>
      </c>
      <c r="K98" s="59">
        <f t="shared" si="33"/>
        <v>0</v>
      </c>
      <c r="L98" s="54">
        <f t="shared" si="34"/>
        <v>0</v>
      </c>
      <c r="M98" s="55">
        <v>0</v>
      </c>
      <c r="N98" s="16"/>
    </row>
    <row r="99" spans="1:14" s="7" customFormat="1" ht="15" hidden="1" customHeight="1" x14ac:dyDescent="0.25">
      <c r="A99" s="31"/>
      <c r="B99" s="9" t="s">
        <v>307</v>
      </c>
      <c r="C99" s="33">
        <v>1500000</v>
      </c>
      <c r="D99" s="33">
        <v>1500000</v>
      </c>
      <c r="E99" s="33">
        <v>1500000</v>
      </c>
      <c r="F99" s="33">
        <v>0</v>
      </c>
      <c r="G99" s="33">
        <v>0</v>
      </c>
      <c r="H99" s="1">
        <f>APR!J99</f>
        <v>0</v>
      </c>
      <c r="I99" s="33">
        <v>0</v>
      </c>
      <c r="J99" s="33">
        <v>0</v>
      </c>
      <c r="K99" s="59">
        <f t="shared" si="33"/>
        <v>0</v>
      </c>
      <c r="L99" s="54">
        <f t="shared" si="34"/>
        <v>0</v>
      </c>
      <c r="M99" s="55">
        <v>0</v>
      </c>
      <c r="N99" s="16"/>
    </row>
    <row r="100" spans="1:14" s="7" customFormat="1" ht="15" hidden="1" customHeight="1" x14ac:dyDescent="0.25">
      <c r="A100" s="31"/>
      <c r="B100" s="9" t="s">
        <v>308</v>
      </c>
      <c r="C100" s="33">
        <v>2500000</v>
      </c>
      <c r="D100" s="33">
        <v>2500000</v>
      </c>
      <c r="E100" s="33">
        <v>2500000</v>
      </c>
      <c r="F100" s="33">
        <v>0</v>
      </c>
      <c r="G100" s="33">
        <v>0</v>
      </c>
      <c r="H100" s="1">
        <f>APR!J100</f>
        <v>0</v>
      </c>
      <c r="I100" s="33">
        <v>0</v>
      </c>
      <c r="J100" s="33">
        <v>0</v>
      </c>
      <c r="K100" s="59">
        <f t="shared" si="33"/>
        <v>0</v>
      </c>
      <c r="L100" s="54">
        <f t="shared" si="34"/>
        <v>0</v>
      </c>
      <c r="M100" s="55">
        <v>0</v>
      </c>
      <c r="N100" s="16"/>
    </row>
    <row r="101" spans="1:14" ht="15" hidden="1" customHeight="1" x14ac:dyDescent="0.25">
      <c r="A101" s="31"/>
      <c r="B101" s="9" t="s">
        <v>309</v>
      </c>
      <c r="C101" s="33">
        <v>900000</v>
      </c>
      <c r="D101" s="33">
        <v>900000</v>
      </c>
      <c r="E101" s="33">
        <v>900000</v>
      </c>
      <c r="F101" s="33">
        <v>0</v>
      </c>
      <c r="G101" s="33">
        <v>0</v>
      </c>
      <c r="H101" s="1">
        <f>APR!J101</f>
        <v>0</v>
      </c>
      <c r="I101" s="33">
        <v>0</v>
      </c>
      <c r="J101" s="33">
        <v>0</v>
      </c>
      <c r="K101" s="59">
        <f t="shared" si="33"/>
        <v>0</v>
      </c>
      <c r="L101" s="54">
        <f t="shared" si="34"/>
        <v>0</v>
      </c>
      <c r="M101" s="55">
        <v>0</v>
      </c>
    </row>
    <row r="102" spans="1:14" x14ac:dyDescent="0.25">
      <c r="A102" s="31"/>
      <c r="B102" s="9" t="s">
        <v>747</v>
      </c>
      <c r="C102" s="33">
        <v>0</v>
      </c>
      <c r="D102" s="33"/>
      <c r="E102" s="33"/>
      <c r="F102" s="33">
        <v>4750000</v>
      </c>
      <c r="G102" s="33">
        <v>4750000</v>
      </c>
      <c r="I102" s="33"/>
      <c r="J102" s="33"/>
      <c r="K102" s="59"/>
      <c r="L102" s="54"/>
      <c r="M102" s="55">
        <f t="shared" si="35"/>
        <v>0</v>
      </c>
    </row>
    <row r="103" spans="1:14" x14ac:dyDescent="0.25">
      <c r="A103" s="31"/>
      <c r="B103" s="9" t="s">
        <v>746</v>
      </c>
      <c r="C103" s="33">
        <v>0</v>
      </c>
      <c r="D103" s="33"/>
      <c r="E103" s="33"/>
      <c r="F103" s="33">
        <v>5000000</v>
      </c>
      <c r="G103" s="33">
        <v>5000000</v>
      </c>
      <c r="I103" s="33"/>
      <c r="J103" s="33"/>
      <c r="K103" s="59"/>
      <c r="L103" s="54"/>
      <c r="M103" s="55">
        <f t="shared" si="35"/>
        <v>0</v>
      </c>
    </row>
    <row r="104" spans="1:14" x14ac:dyDescent="0.25">
      <c r="A104" s="31" t="s">
        <v>10</v>
      </c>
      <c r="B104" s="32" t="s">
        <v>224</v>
      </c>
      <c r="C104" s="33">
        <f>C105</f>
        <v>900000</v>
      </c>
      <c r="D104" s="33">
        <f>D105</f>
        <v>900000</v>
      </c>
      <c r="E104" s="33">
        <f>E105</f>
        <v>900000</v>
      </c>
      <c r="F104" s="33">
        <f>F105</f>
        <v>900000</v>
      </c>
      <c r="G104" s="33">
        <f>G105</f>
        <v>700000</v>
      </c>
      <c r="H104" s="33">
        <f>APR!J102</f>
        <v>0</v>
      </c>
      <c r="I104" s="33">
        <f t="shared" ref="I104:J104" si="44">I105</f>
        <v>0</v>
      </c>
      <c r="J104" s="33">
        <f t="shared" si="44"/>
        <v>0</v>
      </c>
      <c r="K104" s="59">
        <f t="shared" si="33"/>
        <v>0</v>
      </c>
      <c r="L104" s="33">
        <f t="shared" si="34"/>
        <v>900000</v>
      </c>
      <c r="M104" s="55">
        <f t="shared" si="35"/>
        <v>0</v>
      </c>
    </row>
    <row r="105" spans="1:14" x14ac:dyDescent="0.25">
      <c r="A105" s="31">
        <v>521211</v>
      </c>
      <c r="B105" s="32" t="s">
        <v>1</v>
      </c>
      <c r="C105" s="33">
        <f>SUM(C106:C108)</f>
        <v>900000</v>
      </c>
      <c r="D105" s="33">
        <f>SUM(D106:D108)</f>
        <v>900000</v>
      </c>
      <c r="E105" s="33">
        <f>SUM(E106:E108)</f>
        <v>900000</v>
      </c>
      <c r="F105" s="33">
        <f>SUM(F106:F108)</f>
        <v>900000</v>
      </c>
      <c r="G105" s="33">
        <f>SUM(G106:G108)</f>
        <v>700000</v>
      </c>
      <c r="H105" s="33">
        <f>APR!J103</f>
        <v>0</v>
      </c>
      <c r="I105" s="33">
        <f t="shared" ref="I105:J105" si="45">SUM(I106:I108)</f>
        <v>0</v>
      </c>
      <c r="J105" s="33">
        <f t="shared" si="45"/>
        <v>0</v>
      </c>
      <c r="K105" s="59">
        <f t="shared" si="33"/>
        <v>0</v>
      </c>
      <c r="L105" s="33">
        <f t="shared" si="34"/>
        <v>900000</v>
      </c>
      <c r="M105" s="55">
        <f t="shared" si="35"/>
        <v>0</v>
      </c>
    </row>
    <row r="106" spans="1:14" x14ac:dyDescent="0.25">
      <c r="A106" s="31"/>
      <c r="B106" s="9" t="s">
        <v>310</v>
      </c>
      <c r="C106" s="33">
        <v>400000</v>
      </c>
      <c r="D106" s="33">
        <v>400000</v>
      </c>
      <c r="E106" s="33">
        <v>400000</v>
      </c>
      <c r="F106" s="33">
        <v>400000</v>
      </c>
      <c r="G106" s="33">
        <v>300000</v>
      </c>
      <c r="H106" s="1">
        <f>APR!J104</f>
        <v>0</v>
      </c>
      <c r="I106" s="33">
        <v>0</v>
      </c>
      <c r="J106" s="33">
        <v>0</v>
      </c>
      <c r="K106" s="59">
        <f t="shared" si="33"/>
        <v>0</v>
      </c>
      <c r="L106" s="54">
        <f t="shared" si="34"/>
        <v>400000</v>
      </c>
      <c r="M106" s="55">
        <f t="shared" si="35"/>
        <v>0</v>
      </c>
    </row>
    <row r="107" spans="1:14" x14ac:dyDescent="0.25">
      <c r="A107" s="31"/>
      <c r="B107" s="9" t="s">
        <v>168</v>
      </c>
      <c r="C107" s="33">
        <v>250000</v>
      </c>
      <c r="D107" s="33">
        <v>250000</v>
      </c>
      <c r="E107" s="33">
        <v>250000</v>
      </c>
      <c r="F107" s="33">
        <v>250000</v>
      </c>
      <c r="G107" s="33">
        <v>200000</v>
      </c>
      <c r="H107" s="1">
        <f>APR!J105</f>
        <v>0</v>
      </c>
      <c r="I107" s="33">
        <v>0</v>
      </c>
      <c r="J107" s="33">
        <v>0</v>
      </c>
      <c r="K107" s="59">
        <f t="shared" si="33"/>
        <v>0</v>
      </c>
      <c r="L107" s="54">
        <f t="shared" si="34"/>
        <v>250000</v>
      </c>
      <c r="M107" s="55">
        <f t="shared" si="35"/>
        <v>0</v>
      </c>
    </row>
    <row r="108" spans="1:14" x14ac:dyDescent="0.25">
      <c r="A108" s="31"/>
      <c r="B108" s="9" t="s">
        <v>283</v>
      </c>
      <c r="C108" s="33">
        <v>250000</v>
      </c>
      <c r="D108" s="33">
        <v>250000</v>
      </c>
      <c r="E108" s="33">
        <v>250000</v>
      </c>
      <c r="F108" s="33">
        <v>250000</v>
      </c>
      <c r="G108" s="33">
        <v>200000</v>
      </c>
      <c r="H108" s="1">
        <f>APR!J106</f>
        <v>0</v>
      </c>
      <c r="I108" s="33">
        <v>0</v>
      </c>
      <c r="J108" s="33">
        <v>0</v>
      </c>
      <c r="K108" s="59">
        <f t="shared" si="33"/>
        <v>0</v>
      </c>
      <c r="L108" s="54">
        <f t="shared" si="34"/>
        <v>250000</v>
      </c>
      <c r="M108" s="55">
        <f t="shared" si="35"/>
        <v>0</v>
      </c>
    </row>
    <row r="109" spans="1:14" x14ac:dyDescent="0.25">
      <c r="A109" s="31">
        <v>5145</v>
      </c>
      <c r="B109" s="32" t="s">
        <v>28</v>
      </c>
      <c r="C109" s="33">
        <f>C110+C236+C567</f>
        <v>392632000</v>
      </c>
      <c r="D109" s="33">
        <f>D110+D236+D567</f>
        <v>392632000</v>
      </c>
      <c r="E109" s="33">
        <f>E110+E236+E567</f>
        <v>392632000</v>
      </c>
      <c r="F109" s="33">
        <f>F110+F236+F567+F557</f>
        <v>442632000</v>
      </c>
      <c r="G109" s="33">
        <f>G110+G236+G567+G557</f>
        <v>442632000</v>
      </c>
      <c r="H109" s="33">
        <f>APR!J107</f>
        <v>108996000</v>
      </c>
      <c r="I109" s="33">
        <f>I110+I236+I567</f>
        <v>9545000</v>
      </c>
      <c r="J109" s="33">
        <f>J110+J236+J567</f>
        <v>0</v>
      </c>
      <c r="K109" s="59">
        <f t="shared" si="33"/>
        <v>118541000</v>
      </c>
      <c r="L109" s="33">
        <f t="shared" si="34"/>
        <v>324091000</v>
      </c>
      <c r="M109" s="55">
        <f t="shared" si="35"/>
        <v>0.26780937663792947</v>
      </c>
    </row>
    <row r="110" spans="1:14" x14ac:dyDescent="0.25">
      <c r="A110" s="31" t="s">
        <v>204</v>
      </c>
      <c r="B110" s="32" t="s">
        <v>225</v>
      </c>
      <c r="C110" s="33">
        <f>C111</f>
        <v>70450000</v>
      </c>
      <c r="D110" s="33">
        <f>D111</f>
        <v>70450000</v>
      </c>
      <c r="E110" s="33">
        <f>E111</f>
        <v>70450000</v>
      </c>
      <c r="F110" s="33">
        <f>F111</f>
        <v>70450000</v>
      </c>
      <c r="G110" s="33">
        <f>G111</f>
        <v>70450000</v>
      </c>
      <c r="H110" s="33">
        <f>APR!J108</f>
        <v>32039000</v>
      </c>
      <c r="I110" s="33">
        <f t="shared" ref="I110:J110" si="46">I111</f>
        <v>0</v>
      </c>
      <c r="J110" s="33">
        <f t="shared" si="46"/>
        <v>0</v>
      </c>
      <c r="K110" s="59">
        <f t="shared" si="33"/>
        <v>32039000</v>
      </c>
      <c r="L110" s="33">
        <f t="shared" si="34"/>
        <v>38411000</v>
      </c>
      <c r="M110" s="55">
        <f t="shared" si="35"/>
        <v>0.45477643718949612</v>
      </c>
    </row>
    <row r="111" spans="1:14" x14ac:dyDescent="0.25">
      <c r="A111" s="31" t="s">
        <v>202</v>
      </c>
      <c r="B111" s="32" t="s">
        <v>226</v>
      </c>
      <c r="C111" s="33">
        <f>C112+C126+C133+C140+C153+C161+C168+C182+C194+C221</f>
        <v>70450000</v>
      </c>
      <c r="D111" s="33">
        <f>D112+D126+D133+D140+D153+D161+D168+D182+D194+D221</f>
        <v>70450000</v>
      </c>
      <c r="E111" s="33">
        <f>E112+E126+E133+E140+E153+E161+E168+E182+E194+E221</f>
        <v>70450000</v>
      </c>
      <c r="F111" s="33">
        <f>F112+F126+F133+F140+F153+F161+F168+F182+F194+F221</f>
        <v>70450000</v>
      </c>
      <c r="G111" s="33">
        <f>G112+G126+G133+G140+G153+G161+G168+G182+G194+G221</f>
        <v>70450000</v>
      </c>
      <c r="H111" s="33">
        <f>APR!J109</f>
        <v>32039000</v>
      </c>
      <c r="I111" s="33">
        <f t="shared" ref="I111:J111" si="47">I112+I126+I133+I140+I153+I161+I168+I182+I194+I221</f>
        <v>0</v>
      </c>
      <c r="J111" s="33">
        <f t="shared" si="47"/>
        <v>0</v>
      </c>
      <c r="K111" s="59">
        <f t="shared" si="33"/>
        <v>32039000</v>
      </c>
      <c r="L111" s="33">
        <f t="shared" si="34"/>
        <v>38411000</v>
      </c>
      <c r="M111" s="55">
        <f t="shared" si="35"/>
        <v>0.45477643718949612</v>
      </c>
    </row>
    <row r="112" spans="1:14" s="88" customFormat="1" x14ac:dyDescent="0.25">
      <c r="A112" s="82" t="s">
        <v>216</v>
      </c>
      <c r="B112" s="83" t="s">
        <v>109</v>
      </c>
      <c r="C112" s="84">
        <f>C113+C116+C123</f>
        <v>26406000</v>
      </c>
      <c r="D112" s="84">
        <f>D113+D116+D123</f>
        <v>26406000</v>
      </c>
      <c r="E112" s="84">
        <f>E113+E116+E123</f>
        <v>26406000</v>
      </c>
      <c r="F112" s="84">
        <f>F113+F116+F123</f>
        <v>26406000</v>
      </c>
      <c r="G112" s="33">
        <f>G113+G116+G123</f>
        <v>26406000</v>
      </c>
      <c r="H112" s="84">
        <f>APR!J110</f>
        <v>26406000</v>
      </c>
      <c r="I112" s="84">
        <f t="shared" ref="I112:J112" si="48">I113+I116+I123</f>
        <v>0</v>
      </c>
      <c r="J112" s="84">
        <f t="shared" si="48"/>
        <v>0</v>
      </c>
      <c r="K112" s="85">
        <f t="shared" si="33"/>
        <v>26406000</v>
      </c>
      <c r="L112" s="84">
        <f t="shared" si="34"/>
        <v>0</v>
      </c>
      <c r="M112" s="86">
        <f t="shared" si="35"/>
        <v>1</v>
      </c>
      <c r="N112" s="87"/>
    </row>
    <row r="113" spans="1:14" s="7" customFormat="1" x14ac:dyDescent="0.25">
      <c r="A113" s="31" t="s">
        <v>0</v>
      </c>
      <c r="B113" s="32" t="s">
        <v>31</v>
      </c>
      <c r="C113" s="33">
        <f t="shared" ref="C113:J114" si="49">C114</f>
        <v>256000</v>
      </c>
      <c r="D113" s="33">
        <f t="shared" si="49"/>
        <v>256000</v>
      </c>
      <c r="E113" s="33">
        <f t="shared" si="49"/>
        <v>256000</v>
      </c>
      <c r="F113" s="33">
        <f t="shared" si="49"/>
        <v>256000</v>
      </c>
      <c r="G113" s="33">
        <f t="shared" si="49"/>
        <v>256000</v>
      </c>
      <c r="H113" s="33">
        <f>APR!J111</f>
        <v>256000</v>
      </c>
      <c r="I113" s="33">
        <f t="shared" si="49"/>
        <v>0</v>
      </c>
      <c r="J113" s="33">
        <f t="shared" si="49"/>
        <v>0</v>
      </c>
      <c r="K113" s="59">
        <f t="shared" si="33"/>
        <v>256000</v>
      </c>
      <c r="L113" s="33">
        <f t="shared" si="34"/>
        <v>0</v>
      </c>
      <c r="M113" s="55">
        <f t="shared" si="35"/>
        <v>1</v>
      </c>
      <c r="N113" s="16"/>
    </row>
    <row r="114" spans="1:14" x14ac:dyDescent="0.25">
      <c r="A114" s="31">
        <v>521211</v>
      </c>
      <c r="B114" s="32" t="s">
        <v>1</v>
      </c>
      <c r="C114" s="33">
        <f t="shared" si="49"/>
        <v>256000</v>
      </c>
      <c r="D114" s="33">
        <f t="shared" si="49"/>
        <v>256000</v>
      </c>
      <c r="E114" s="33">
        <f t="shared" si="49"/>
        <v>256000</v>
      </c>
      <c r="F114" s="33">
        <f t="shared" si="49"/>
        <v>256000</v>
      </c>
      <c r="G114" s="33">
        <f t="shared" si="49"/>
        <v>256000</v>
      </c>
      <c r="H114" s="33">
        <f>APR!J112</f>
        <v>256000</v>
      </c>
      <c r="I114" s="33">
        <f t="shared" si="49"/>
        <v>0</v>
      </c>
      <c r="J114" s="33">
        <f t="shared" si="49"/>
        <v>0</v>
      </c>
      <c r="K114" s="59">
        <f t="shared" si="33"/>
        <v>256000</v>
      </c>
      <c r="L114" s="33">
        <f t="shared" si="34"/>
        <v>0</v>
      </c>
      <c r="M114" s="55">
        <f t="shared" si="35"/>
        <v>1</v>
      </c>
    </row>
    <row r="115" spans="1:14" x14ac:dyDescent="0.25">
      <c r="A115" s="31"/>
      <c r="B115" s="9" t="s">
        <v>168</v>
      </c>
      <c r="C115" s="33">
        <v>256000</v>
      </c>
      <c r="D115" s="33">
        <v>256000</v>
      </c>
      <c r="E115" s="33">
        <v>256000</v>
      </c>
      <c r="F115" s="33">
        <v>256000</v>
      </c>
      <c r="G115" s="33">
        <v>256000</v>
      </c>
      <c r="H115" s="1">
        <f>APR!J113</f>
        <v>256000</v>
      </c>
      <c r="I115" s="33"/>
      <c r="J115" s="33">
        <v>0</v>
      </c>
      <c r="K115" s="59">
        <f t="shared" si="33"/>
        <v>256000</v>
      </c>
      <c r="L115" s="54">
        <f t="shared" si="34"/>
        <v>0</v>
      </c>
      <c r="M115" s="55">
        <f t="shared" si="35"/>
        <v>1</v>
      </c>
    </row>
    <row r="116" spans="1:14" x14ac:dyDescent="0.25">
      <c r="A116" s="31" t="s">
        <v>11</v>
      </c>
      <c r="B116" s="32" t="s">
        <v>110</v>
      </c>
      <c r="C116" s="33">
        <f>C117+C119+C121</f>
        <v>25950000</v>
      </c>
      <c r="D116" s="33">
        <f>D117+D119+D121</f>
        <v>25950000</v>
      </c>
      <c r="E116" s="33">
        <f>E117+E119+E121</f>
        <v>25950000</v>
      </c>
      <c r="F116" s="33">
        <f>F117+F119+F121</f>
        <v>25950000</v>
      </c>
      <c r="G116" s="33">
        <f>G117+G119+G121</f>
        <v>25950000</v>
      </c>
      <c r="H116" s="33">
        <f>APR!J114</f>
        <v>25950000</v>
      </c>
      <c r="I116" s="33">
        <f t="shared" ref="I116:J116" si="50">I117+I119+I121</f>
        <v>0</v>
      </c>
      <c r="J116" s="33">
        <f t="shared" si="50"/>
        <v>0</v>
      </c>
      <c r="K116" s="59">
        <f t="shared" si="33"/>
        <v>25950000</v>
      </c>
      <c r="L116" s="33">
        <f t="shared" si="34"/>
        <v>0</v>
      </c>
      <c r="M116" s="55">
        <f t="shared" si="35"/>
        <v>1</v>
      </c>
    </row>
    <row r="117" spans="1:14" x14ac:dyDescent="0.25">
      <c r="A117" s="31">
        <v>521211</v>
      </c>
      <c r="B117" s="32" t="s">
        <v>1</v>
      </c>
      <c r="C117" s="33">
        <f>C118</f>
        <v>4950000</v>
      </c>
      <c r="D117" s="33">
        <f>D118</f>
        <v>4950000</v>
      </c>
      <c r="E117" s="33">
        <f>E118</f>
        <v>4950000</v>
      </c>
      <c r="F117" s="33">
        <f>F118</f>
        <v>4950000</v>
      </c>
      <c r="G117" s="33">
        <f>G118</f>
        <v>4950000</v>
      </c>
      <c r="H117" s="33">
        <f>APR!J115</f>
        <v>4950000</v>
      </c>
      <c r="I117" s="33">
        <f t="shared" ref="I117:J117" si="51">I118</f>
        <v>0</v>
      </c>
      <c r="J117" s="33">
        <f t="shared" si="51"/>
        <v>0</v>
      </c>
      <c r="K117" s="59">
        <f t="shared" si="33"/>
        <v>4950000</v>
      </c>
      <c r="L117" s="33">
        <f t="shared" si="34"/>
        <v>0</v>
      </c>
      <c r="M117" s="55">
        <f t="shared" si="35"/>
        <v>1</v>
      </c>
    </row>
    <row r="118" spans="1:14" s="7" customFormat="1" x14ac:dyDescent="0.25">
      <c r="A118" s="31"/>
      <c r="B118" s="9" t="s">
        <v>311</v>
      </c>
      <c r="C118" s="33">
        <v>4950000</v>
      </c>
      <c r="D118" s="33">
        <v>4950000</v>
      </c>
      <c r="E118" s="33">
        <v>4950000</v>
      </c>
      <c r="F118" s="33">
        <v>4950000</v>
      </c>
      <c r="G118" s="33">
        <v>4950000</v>
      </c>
      <c r="H118" s="1">
        <f>APR!J116</f>
        <v>4950000</v>
      </c>
      <c r="I118" s="33"/>
      <c r="J118" s="33">
        <v>0</v>
      </c>
      <c r="K118" s="59">
        <f t="shared" si="33"/>
        <v>4950000</v>
      </c>
      <c r="L118" s="54">
        <f t="shared" si="34"/>
        <v>0</v>
      </c>
      <c r="M118" s="55">
        <f t="shared" si="35"/>
        <v>1</v>
      </c>
      <c r="N118" s="16"/>
    </row>
    <row r="119" spans="1:14" x14ac:dyDescent="0.25">
      <c r="A119" s="31">
        <v>522151</v>
      </c>
      <c r="B119" s="32" t="s">
        <v>34</v>
      </c>
      <c r="C119" s="33">
        <f>C120</f>
        <v>15000000</v>
      </c>
      <c r="D119" s="33">
        <f>D120</f>
        <v>15000000</v>
      </c>
      <c r="E119" s="33">
        <f>E120</f>
        <v>15000000</v>
      </c>
      <c r="F119" s="33">
        <f>F120</f>
        <v>15000000</v>
      </c>
      <c r="G119" s="33">
        <f>G120</f>
        <v>15000000</v>
      </c>
      <c r="H119" s="33">
        <f>APR!J117</f>
        <v>15000000</v>
      </c>
      <c r="I119" s="33">
        <f t="shared" ref="I119:J119" si="52">I120</f>
        <v>0</v>
      </c>
      <c r="J119" s="33">
        <f t="shared" si="52"/>
        <v>0</v>
      </c>
      <c r="K119" s="59">
        <f t="shared" si="33"/>
        <v>15000000</v>
      </c>
      <c r="L119" s="33">
        <f t="shared" si="34"/>
        <v>0</v>
      </c>
      <c r="M119" s="55">
        <f t="shared" si="35"/>
        <v>1</v>
      </c>
    </row>
    <row r="120" spans="1:14" x14ac:dyDescent="0.25">
      <c r="A120" s="31"/>
      <c r="B120" s="9" t="s">
        <v>323</v>
      </c>
      <c r="C120" s="33">
        <v>15000000</v>
      </c>
      <c r="D120" s="33">
        <v>15000000</v>
      </c>
      <c r="E120" s="33">
        <v>15000000</v>
      </c>
      <c r="F120" s="33">
        <v>15000000</v>
      </c>
      <c r="G120" s="33">
        <v>15000000</v>
      </c>
      <c r="H120" s="1">
        <f>APR!J118</f>
        <v>15000000</v>
      </c>
      <c r="I120" s="33"/>
      <c r="J120" s="33">
        <v>0</v>
      </c>
      <c r="K120" s="59">
        <f t="shared" si="33"/>
        <v>15000000</v>
      </c>
      <c r="L120" s="54">
        <f t="shared" si="34"/>
        <v>0</v>
      </c>
      <c r="M120" s="55">
        <f t="shared" si="35"/>
        <v>1</v>
      </c>
    </row>
    <row r="121" spans="1:14" x14ac:dyDescent="0.25">
      <c r="A121" s="31">
        <v>524113</v>
      </c>
      <c r="B121" s="32" t="s">
        <v>38</v>
      </c>
      <c r="C121" s="33">
        <f>C122</f>
        <v>6000000</v>
      </c>
      <c r="D121" s="33">
        <f>D122</f>
        <v>6000000</v>
      </c>
      <c r="E121" s="33">
        <f>E122</f>
        <v>6000000</v>
      </c>
      <c r="F121" s="33">
        <f>F122</f>
        <v>6000000</v>
      </c>
      <c r="G121" s="33">
        <f>G122</f>
        <v>6000000</v>
      </c>
      <c r="H121" s="33">
        <f>APR!J119</f>
        <v>6000000</v>
      </c>
      <c r="I121" s="33">
        <f t="shared" ref="I121:J121" si="53">I122</f>
        <v>0</v>
      </c>
      <c r="J121" s="33">
        <f t="shared" si="53"/>
        <v>0</v>
      </c>
      <c r="K121" s="59">
        <f t="shared" si="33"/>
        <v>6000000</v>
      </c>
      <c r="L121" s="33">
        <f t="shared" si="34"/>
        <v>0</v>
      </c>
      <c r="M121" s="55">
        <f t="shared" si="35"/>
        <v>1</v>
      </c>
    </row>
    <row r="122" spans="1:14" x14ac:dyDescent="0.25">
      <c r="A122" s="31"/>
      <c r="B122" s="9" t="s">
        <v>312</v>
      </c>
      <c r="C122" s="33">
        <v>6000000</v>
      </c>
      <c r="D122" s="33">
        <v>6000000</v>
      </c>
      <c r="E122" s="33">
        <v>6000000</v>
      </c>
      <c r="F122" s="33">
        <v>6000000</v>
      </c>
      <c r="G122" s="33">
        <v>6000000</v>
      </c>
      <c r="H122" s="1">
        <f>APR!J120</f>
        <v>6000000</v>
      </c>
      <c r="I122" s="33"/>
      <c r="J122" s="33">
        <v>0</v>
      </c>
      <c r="K122" s="59">
        <f t="shared" si="33"/>
        <v>6000000</v>
      </c>
      <c r="L122" s="54">
        <f t="shared" si="34"/>
        <v>0</v>
      </c>
      <c r="M122" s="55">
        <f t="shared" si="35"/>
        <v>1</v>
      </c>
    </row>
    <row r="123" spans="1:14" s="7" customFormat="1" x14ac:dyDescent="0.25">
      <c r="A123" s="31" t="s">
        <v>10</v>
      </c>
      <c r="B123" s="32" t="s">
        <v>205</v>
      </c>
      <c r="C123" s="33">
        <f t="shared" ref="C123:J124" si="54">C124</f>
        <v>200000</v>
      </c>
      <c r="D123" s="33">
        <f t="shared" si="54"/>
        <v>200000</v>
      </c>
      <c r="E123" s="33">
        <f t="shared" si="54"/>
        <v>200000</v>
      </c>
      <c r="F123" s="33">
        <f t="shared" si="54"/>
        <v>200000</v>
      </c>
      <c r="G123" s="33">
        <f t="shared" si="54"/>
        <v>200000</v>
      </c>
      <c r="H123" s="33">
        <f>APR!J121</f>
        <v>200000</v>
      </c>
      <c r="I123" s="33">
        <f t="shared" si="54"/>
        <v>0</v>
      </c>
      <c r="J123" s="33">
        <f t="shared" si="54"/>
        <v>0</v>
      </c>
      <c r="K123" s="59">
        <f t="shared" si="33"/>
        <v>200000</v>
      </c>
      <c r="L123" s="33">
        <f t="shared" si="34"/>
        <v>0</v>
      </c>
      <c r="M123" s="55">
        <f t="shared" si="35"/>
        <v>1</v>
      </c>
      <c r="N123" s="16"/>
    </row>
    <row r="124" spans="1:14" x14ac:dyDescent="0.25">
      <c r="A124" s="31">
        <v>521211</v>
      </c>
      <c r="B124" s="32" t="s">
        <v>1</v>
      </c>
      <c r="C124" s="33">
        <f t="shared" si="54"/>
        <v>200000</v>
      </c>
      <c r="D124" s="33">
        <f t="shared" si="54"/>
        <v>200000</v>
      </c>
      <c r="E124" s="33">
        <f t="shared" si="54"/>
        <v>200000</v>
      </c>
      <c r="F124" s="33">
        <f t="shared" si="54"/>
        <v>200000</v>
      </c>
      <c r="G124" s="33">
        <f t="shared" si="54"/>
        <v>200000</v>
      </c>
      <c r="H124" s="33">
        <f>APR!J122</f>
        <v>200000</v>
      </c>
      <c r="I124" s="33">
        <f t="shared" si="54"/>
        <v>0</v>
      </c>
      <c r="J124" s="33">
        <f t="shared" si="54"/>
        <v>0</v>
      </c>
      <c r="K124" s="59">
        <f t="shared" si="33"/>
        <v>200000</v>
      </c>
      <c r="L124" s="33">
        <f t="shared" si="34"/>
        <v>0</v>
      </c>
      <c r="M124" s="55">
        <f t="shared" si="35"/>
        <v>1</v>
      </c>
    </row>
    <row r="125" spans="1:14" x14ac:dyDescent="0.25">
      <c r="A125" s="31"/>
      <c r="B125" s="9" t="s">
        <v>283</v>
      </c>
      <c r="C125" s="33">
        <v>200000</v>
      </c>
      <c r="D125" s="33">
        <v>200000</v>
      </c>
      <c r="E125" s="33">
        <v>200000</v>
      </c>
      <c r="F125" s="33">
        <v>200000</v>
      </c>
      <c r="G125" s="33">
        <v>200000</v>
      </c>
      <c r="H125" s="1">
        <f>APR!J123</f>
        <v>200000</v>
      </c>
      <c r="I125" s="33"/>
      <c r="J125" s="33">
        <v>0</v>
      </c>
      <c r="K125" s="59">
        <f t="shared" si="33"/>
        <v>200000</v>
      </c>
      <c r="L125" s="54">
        <f t="shared" si="34"/>
        <v>0</v>
      </c>
      <c r="M125" s="55">
        <f t="shared" si="35"/>
        <v>1</v>
      </c>
    </row>
    <row r="126" spans="1:14" x14ac:dyDescent="0.25">
      <c r="A126" s="31" t="s">
        <v>217</v>
      </c>
      <c r="B126" s="32" t="s">
        <v>111</v>
      </c>
      <c r="C126" s="33">
        <f>C127+C130</f>
        <v>1845000</v>
      </c>
      <c r="D126" s="33">
        <f>D127+D130</f>
        <v>1845000</v>
      </c>
      <c r="E126" s="33">
        <f>E127+E130</f>
        <v>1845000</v>
      </c>
      <c r="F126" s="33">
        <f>F127+F130</f>
        <v>1845000</v>
      </c>
      <c r="G126" s="33">
        <f>G127+G130</f>
        <v>1845000</v>
      </c>
      <c r="H126" s="33">
        <f>APR!J124</f>
        <v>0</v>
      </c>
      <c r="I126" s="33">
        <f t="shared" ref="I126:J126" si="55">I127+I130</f>
        <v>0</v>
      </c>
      <c r="J126" s="33">
        <f t="shared" si="55"/>
        <v>0</v>
      </c>
      <c r="K126" s="59">
        <f t="shared" si="33"/>
        <v>0</v>
      </c>
      <c r="L126" s="33">
        <f t="shared" si="34"/>
        <v>1845000</v>
      </c>
      <c r="M126" s="55">
        <f t="shared" si="35"/>
        <v>0</v>
      </c>
    </row>
    <row r="127" spans="1:14" x14ac:dyDescent="0.25">
      <c r="A127" s="31" t="s">
        <v>0</v>
      </c>
      <c r="B127" s="32" t="s">
        <v>112</v>
      </c>
      <c r="C127" s="33">
        <f t="shared" ref="C127:J128" si="56">C128</f>
        <v>1800000</v>
      </c>
      <c r="D127" s="33">
        <f t="shared" si="56"/>
        <v>1800000</v>
      </c>
      <c r="E127" s="33">
        <f t="shared" si="56"/>
        <v>1800000</v>
      </c>
      <c r="F127" s="33">
        <f t="shared" si="56"/>
        <v>1800000</v>
      </c>
      <c r="G127" s="33">
        <f t="shared" si="56"/>
        <v>1800000</v>
      </c>
      <c r="H127" s="33">
        <f>APR!J125</f>
        <v>0</v>
      </c>
      <c r="I127" s="33">
        <f t="shared" si="56"/>
        <v>0</v>
      </c>
      <c r="J127" s="33">
        <f t="shared" si="56"/>
        <v>0</v>
      </c>
      <c r="K127" s="59">
        <f t="shared" si="33"/>
        <v>0</v>
      </c>
      <c r="L127" s="33">
        <f t="shared" si="34"/>
        <v>1800000</v>
      </c>
      <c r="M127" s="55">
        <f t="shared" si="35"/>
        <v>0</v>
      </c>
    </row>
    <row r="128" spans="1:14" x14ac:dyDescent="0.25">
      <c r="A128" s="31">
        <v>524113</v>
      </c>
      <c r="B128" s="32" t="s">
        <v>38</v>
      </c>
      <c r="C128" s="33">
        <f t="shared" si="56"/>
        <v>1800000</v>
      </c>
      <c r="D128" s="33">
        <f t="shared" si="56"/>
        <v>1800000</v>
      </c>
      <c r="E128" s="33">
        <f t="shared" si="56"/>
        <v>1800000</v>
      </c>
      <c r="F128" s="33">
        <f t="shared" si="56"/>
        <v>1800000</v>
      </c>
      <c r="G128" s="33">
        <f t="shared" si="56"/>
        <v>1800000</v>
      </c>
      <c r="H128" s="33">
        <f>APR!J126</f>
        <v>0</v>
      </c>
      <c r="I128" s="33">
        <f t="shared" si="56"/>
        <v>0</v>
      </c>
      <c r="J128" s="33">
        <f t="shared" si="56"/>
        <v>0</v>
      </c>
      <c r="K128" s="59">
        <f t="shared" si="33"/>
        <v>0</v>
      </c>
      <c r="L128" s="33">
        <f t="shared" si="34"/>
        <v>1800000</v>
      </c>
      <c r="M128" s="55">
        <f t="shared" si="35"/>
        <v>0</v>
      </c>
    </row>
    <row r="129" spans="1:14" x14ac:dyDescent="0.25">
      <c r="A129" s="31"/>
      <c r="B129" s="9" t="s">
        <v>483</v>
      </c>
      <c r="C129" s="33">
        <v>1800000</v>
      </c>
      <c r="D129" s="33">
        <v>1800000</v>
      </c>
      <c r="E129" s="33">
        <v>1800000</v>
      </c>
      <c r="F129" s="33">
        <v>1800000</v>
      </c>
      <c r="G129" s="33">
        <v>1800000</v>
      </c>
      <c r="H129" s="1">
        <f>APR!J127</f>
        <v>0</v>
      </c>
      <c r="I129" s="33">
        <v>0</v>
      </c>
      <c r="J129" s="33">
        <v>0</v>
      </c>
      <c r="K129" s="59">
        <f t="shared" si="33"/>
        <v>0</v>
      </c>
      <c r="L129" s="54">
        <f t="shared" si="34"/>
        <v>1800000</v>
      </c>
      <c r="M129" s="55">
        <f t="shared" si="35"/>
        <v>0</v>
      </c>
    </row>
    <row r="130" spans="1:14" x14ac:dyDescent="0.25">
      <c r="A130" s="31" t="s">
        <v>11</v>
      </c>
      <c r="B130" s="32" t="s">
        <v>206</v>
      </c>
      <c r="C130" s="33">
        <f t="shared" ref="C130:J131" si="57">C131</f>
        <v>45000</v>
      </c>
      <c r="D130" s="33">
        <f t="shared" si="57"/>
        <v>45000</v>
      </c>
      <c r="E130" s="33">
        <f t="shared" si="57"/>
        <v>45000</v>
      </c>
      <c r="F130" s="33">
        <f t="shared" si="57"/>
        <v>45000</v>
      </c>
      <c r="G130" s="33">
        <f t="shared" si="57"/>
        <v>45000</v>
      </c>
      <c r="H130" s="33">
        <f>APR!J128</f>
        <v>0</v>
      </c>
      <c r="I130" s="33">
        <f t="shared" si="57"/>
        <v>0</v>
      </c>
      <c r="J130" s="33">
        <f t="shared" si="57"/>
        <v>0</v>
      </c>
      <c r="K130" s="59">
        <f t="shared" si="33"/>
        <v>0</v>
      </c>
      <c r="L130" s="33">
        <f t="shared" si="34"/>
        <v>45000</v>
      </c>
      <c r="M130" s="55">
        <f t="shared" si="35"/>
        <v>0</v>
      </c>
    </row>
    <row r="131" spans="1:14" x14ac:dyDescent="0.25">
      <c r="A131" s="31">
        <v>521211</v>
      </c>
      <c r="B131" s="32" t="s">
        <v>1</v>
      </c>
      <c r="C131" s="33">
        <f t="shared" si="57"/>
        <v>45000</v>
      </c>
      <c r="D131" s="33">
        <f t="shared" si="57"/>
        <v>45000</v>
      </c>
      <c r="E131" s="33">
        <f t="shared" si="57"/>
        <v>45000</v>
      </c>
      <c r="F131" s="33">
        <f t="shared" si="57"/>
        <v>45000</v>
      </c>
      <c r="G131" s="33">
        <f t="shared" si="57"/>
        <v>45000</v>
      </c>
      <c r="H131" s="33">
        <f>APR!J129</f>
        <v>0</v>
      </c>
      <c r="I131" s="33">
        <f t="shared" si="57"/>
        <v>0</v>
      </c>
      <c r="J131" s="33">
        <f t="shared" si="57"/>
        <v>0</v>
      </c>
      <c r="K131" s="59">
        <f t="shared" si="33"/>
        <v>0</v>
      </c>
      <c r="L131" s="33">
        <f t="shared" si="34"/>
        <v>45000</v>
      </c>
      <c r="M131" s="55">
        <f t="shared" si="35"/>
        <v>0</v>
      </c>
    </row>
    <row r="132" spans="1:14" x14ac:dyDescent="0.25">
      <c r="A132" s="31"/>
      <c r="B132" s="9" t="s">
        <v>281</v>
      </c>
      <c r="C132" s="33">
        <v>45000</v>
      </c>
      <c r="D132" s="33">
        <v>45000</v>
      </c>
      <c r="E132" s="33">
        <v>45000</v>
      </c>
      <c r="F132" s="33">
        <v>45000</v>
      </c>
      <c r="G132" s="33">
        <v>45000</v>
      </c>
      <c r="H132" s="1">
        <f>APR!J130</f>
        <v>0</v>
      </c>
      <c r="I132" s="33">
        <v>0</v>
      </c>
      <c r="J132" s="33">
        <v>0</v>
      </c>
      <c r="K132" s="59">
        <f t="shared" si="33"/>
        <v>0</v>
      </c>
      <c r="L132" s="54">
        <f t="shared" si="34"/>
        <v>45000</v>
      </c>
      <c r="M132" s="55">
        <f t="shared" si="35"/>
        <v>0</v>
      </c>
    </row>
    <row r="133" spans="1:14" s="7" customFormat="1" x14ac:dyDescent="0.25">
      <c r="A133" s="31" t="s">
        <v>227</v>
      </c>
      <c r="B133" s="32" t="s">
        <v>113</v>
      </c>
      <c r="C133" s="33">
        <f>C134+C137</f>
        <v>975000</v>
      </c>
      <c r="D133" s="33">
        <f>D134+D137</f>
        <v>975000</v>
      </c>
      <c r="E133" s="33">
        <f>E134+E137</f>
        <v>975000</v>
      </c>
      <c r="F133" s="33">
        <f>F134+F137</f>
        <v>975000</v>
      </c>
      <c r="G133" s="33">
        <f>G134+G137</f>
        <v>975000</v>
      </c>
      <c r="H133" s="33">
        <f>APR!J131</f>
        <v>0</v>
      </c>
      <c r="I133" s="33">
        <f t="shared" ref="I133:J133" si="58">I134+I137</f>
        <v>0</v>
      </c>
      <c r="J133" s="33">
        <f t="shared" si="58"/>
        <v>0</v>
      </c>
      <c r="K133" s="59">
        <f t="shared" si="33"/>
        <v>0</v>
      </c>
      <c r="L133" s="33">
        <f t="shared" si="34"/>
        <v>975000</v>
      </c>
      <c r="M133" s="55">
        <f t="shared" si="35"/>
        <v>0</v>
      </c>
      <c r="N133" s="16"/>
    </row>
    <row r="134" spans="1:14" x14ac:dyDescent="0.25">
      <c r="A134" s="31" t="s">
        <v>0</v>
      </c>
      <c r="B134" s="32" t="s">
        <v>114</v>
      </c>
      <c r="C134" s="33">
        <f t="shared" ref="C134:J135" si="59">C135</f>
        <v>900000</v>
      </c>
      <c r="D134" s="33">
        <f t="shared" si="59"/>
        <v>900000</v>
      </c>
      <c r="E134" s="33">
        <f t="shared" si="59"/>
        <v>900000</v>
      </c>
      <c r="F134" s="33">
        <f t="shared" si="59"/>
        <v>900000</v>
      </c>
      <c r="G134" s="33">
        <f t="shared" si="59"/>
        <v>900000</v>
      </c>
      <c r="H134" s="33">
        <f>APR!J132</f>
        <v>0</v>
      </c>
      <c r="I134" s="33">
        <f t="shared" si="59"/>
        <v>0</v>
      </c>
      <c r="J134" s="33">
        <f t="shared" si="59"/>
        <v>0</v>
      </c>
      <c r="K134" s="59">
        <f t="shared" si="33"/>
        <v>0</v>
      </c>
      <c r="L134" s="33">
        <f t="shared" si="34"/>
        <v>900000</v>
      </c>
      <c r="M134" s="55">
        <f t="shared" si="35"/>
        <v>0</v>
      </c>
    </row>
    <row r="135" spans="1:14" x14ac:dyDescent="0.25">
      <c r="A135" s="31">
        <v>524113</v>
      </c>
      <c r="B135" s="32" t="s">
        <v>38</v>
      </c>
      <c r="C135" s="33">
        <f t="shared" si="59"/>
        <v>900000</v>
      </c>
      <c r="D135" s="33">
        <f t="shared" si="59"/>
        <v>900000</v>
      </c>
      <c r="E135" s="33">
        <f t="shared" si="59"/>
        <v>900000</v>
      </c>
      <c r="F135" s="33">
        <f t="shared" si="59"/>
        <v>900000</v>
      </c>
      <c r="G135" s="33">
        <f t="shared" si="59"/>
        <v>900000</v>
      </c>
      <c r="H135" s="33">
        <f>APR!J133</f>
        <v>0</v>
      </c>
      <c r="I135" s="33">
        <f t="shared" si="59"/>
        <v>0</v>
      </c>
      <c r="J135" s="33">
        <f t="shared" si="59"/>
        <v>0</v>
      </c>
      <c r="K135" s="59">
        <f t="shared" si="33"/>
        <v>0</v>
      </c>
      <c r="L135" s="33">
        <f t="shared" si="34"/>
        <v>900000</v>
      </c>
      <c r="M135" s="55">
        <f t="shared" si="35"/>
        <v>0</v>
      </c>
    </row>
    <row r="136" spans="1:14" x14ac:dyDescent="0.25">
      <c r="A136" s="31"/>
      <c r="B136" s="32" t="s">
        <v>430</v>
      </c>
      <c r="C136" s="33">
        <v>900000</v>
      </c>
      <c r="D136" s="33">
        <v>900000</v>
      </c>
      <c r="E136" s="33">
        <v>900000</v>
      </c>
      <c r="F136" s="33">
        <v>900000</v>
      </c>
      <c r="G136" s="33">
        <v>900000</v>
      </c>
      <c r="H136" s="1">
        <f>APR!J134</f>
        <v>0</v>
      </c>
      <c r="I136" s="33">
        <v>0</v>
      </c>
      <c r="J136" s="33">
        <v>0</v>
      </c>
      <c r="K136" s="59">
        <f t="shared" si="33"/>
        <v>0</v>
      </c>
      <c r="L136" s="54">
        <f t="shared" si="34"/>
        <v>900000</v>
      </c>
      <c r="M136" s="55">
        <f t="shared" si="35"/>
        <v>0</v>
      </c>
    </row>
    <row r="137" spans="1:14" x14ac:dyDescent="0.25">
      <c r="A137" s="31" t="s">
        <v>11</v>
      </c>
      <c r="B137" s="32" t="s">
        <v>207</v>
      </c>
      <c r="C137" s="33">
        <f t="shared" ref="C137:J138" si="60">C138</f>
        <v>75000</v>
      </c>
      <c r="D137" s="33">
        <f t="shared" si="60"/>
        <v>75000</v>
      </c>
      <c r="E137" s="33">
        <f t="shared" si="60"/>
        <v>75000</v>
      </c>
      <c r="F137" s="33">
        <f t="shared" si="60"/>
        <v>75000</v>
      </c>
      <c r="G137" s="33">
        <f t="shared" si="60"/>
        <v>75000</v>
      </c>
      <c r="H137" s="33">
        <f>APR!J135</f>
        <v>0</v>
      </c>
      <c r="I137" s="33">
        <f t="shared" si="60"/>
        <v>0</v>
      </c>
      <c r="J137" s="33">
        <f t="shared" si="60"/>
        <v>0</v>
      </c>
      <c r="K137" s="59">
        <f t="shared" si="33"/>
        <v>0</v>
      </c>
      <c r="L137" s="33">
        <f t="shared" si="34"/>
        <v>75000</v>
      </c>
      <c r="M137" s="55">
        <f t="shared" si="35"/>
        <v>0</v>
      </c>
    </row>
    <row r="138" spans="1:14" x14ac:dyDescent="0.25">
      <c r="A138" s="31">
        <v>521211</v>
      </c>
      <c r="B138" s="32" t="s">
        <v>1</v>
      </c>
      <c r="C138" s="33">
        <f t="shared" si="60"/>
        <v>75000</v>
      </c>
      <c r="D138" s="33">
        <f t="shared" si="60"/>
        <v>75000</v>
      </c>
      <c r="E138" s="33">
        <f t="shared" si="60"/>
        <v>75000</v>
      </c>
      <c r="F138" s="33">
        <f t="shared" si="60"/>
        <v>75000</v>
      </c>
      <c r="G138" s="33">
        <f t="shared" si="60"/>
        <v>75000</v>
      </c>
      <c r="H138" s="33">
        <f>APR!J136</f>
        <v>0</v>
      </c>
      <c r="I138" s="33">
        <f t="shared" si="60"/>
        <v>0</v>
      </c>
      <c r="J138" s="33">
        <f t="shared" si="60"/>
        <v>0</v>
      </c>
      <c r="K138" s="59">
        <f t="shared" ref="K138:K201" si="61">SUM(H138:J138)</f>
        <v>0</v>
      </c>
      <c r="L138" s="33">
        <f t="shared" ref="L138:L201" si="62">F138-K138</f>
        <v>75000</v>
      </c>
      <c r="M138" s="55">
        <f t="shared" ref="M138:M201" si="63">K138/F138</f>
        <v>0</v>
      </c>
    </row>
    <row r="139" spans="1:14" s="7" customFormat="1" x14ac:dyDescent="0.25">
      <c r="A139" s="31"/>
      <c r="B139" s="32" t="s">
        <v>281</v>
      </c>
      <c r="C139" s="33">
        <v>75000</v>
      </c>
      <c r="D139" s="33">
        <v>75000</v>
      </c>
      <c r="E139" s="33">
        <v>75000</v>
      </c>
      <c r="F139" s="33">
        <v>75000</v>
      </c>
      <c r="G139" s="33">
        <v>75000</v>
      </c>
      <c r="H139" s="1">
        <f>APR!J137</f>
        <v>0</v>
      </c>
      <c r="I139" s="33">
        <v>0</v>
      </c>
      <c r="J139" s="33">
        <v>0</v>
      </c>
      <c r="K139" s="59">
        <f t="shared" si="61"/>
        <v>0</v>
      </c>
      <c r="L139" s="54">
        <f t="shared" si="62"/>
        <v>75000</v>
      </c>
      <c r="M139" s="55">
        <f t="shared" si="63"/>
        <v>0</v>
      </c>
      <c r="N139" s="16"/>
    </row>
    <row r="140" spans="1:14" x14ac:dyDescent="0.25">
      <c r="A140" s="31" t="s">
        <v>228</v>
      </c>
      <c r="B140" s="32" t="s">
        <v>115</v>
      </c>
      <c r="C140" s="33">
        <f>C141+C145+C150</f>
        <v>3191000</v>
      </c>
      <c r="D140" s="33">
        <f>D141+D145+D150</f>
        <v>3191000</v>
      </c>
      <c r="E140" s="33">
        <f>E141+E145+E150</f>
        <v>3191000</v>
      </c>
      <c r="F140" s="33">
        <f>F141+F145+F150</f>
        <v>3191000</v>
      </c>
      <c r="G140" s="33">
        <f>G141+G145+G150</f>
        <v>3191000</v>
      </c>
      <c r="H140" s="33">
        <f>APR!J138</f>
        <v>566000</v>
      </c>
      <c r="I140" s="33">
        <f t="shared" ref="I140:J140" si="64">I141+I145+I150</f>
        <v>0</v>
      </c>
      <c r="J140" s="33">
        <f t="shared" si="64"/>
        <v>0</v>
      </c>
      <c r="K140" s="59">
        <f t="shared" si="61"/>
        <v>566000</v>
      </c>
      <c r="L140" s="33">
        <f t="shared" si="62"/>
        <v>2625000</v>
      </c>
      <c r="M140" s="55">
        <f t="shared" si="63"/>
        <v>0.17737386399247884</v>
      </c>
    </row>
    <row r="141" spans="1:14" x14ac:dyDescent="0.25">
      <c r="A141" s="31" t="s">
        <v>0</v>
      </c>
      <c r="B141" s="32" t="s">
        <v>31</v>
      </c>
      <c r="C141" s="33">
        <f>C142</f>
        <v>166000</v>
      </c>
      <c r="D141" s="33">
        <f>D142</f>
        <v>166000</v>
      </c>
      <c r="E141" s="33">
        <f>E142</f>
        <v>166000</v>
      </c>
      <c r="F141" s="33">
        <f>F142</f>
        <v>166000</v>
      </c>
      <c r="G141" s="33">
        <f>G142</f>
        <v>166000</v>
      </c>
      <c r="H141" s="33">
        <f>APR!J139</f>
        <v>41000</v>
      </c>
      <c r="I141" s="33">
        <f t="shared" ref="I141:J141" si="65">I142</f>
        <v>0</v>
      </c>
      <c r="J141" s="33">
        <f t="shared" si="65"/>
        <v>0</v>
      </c>
      <c r="K141" s="59">
        <f t="shared" si="61"/>
        <v>41000</v>
      </c>
      <c r="L141" s="33">
        <f t="shared" si="62"/>
        <v>125000</v>
      </c>
      <c r="M141" s="55">
        <f t="shared" si="63"/>
        <v>0.24698795180722891</v>
      </c>
    </row>
    <row r="142" spans="1:14" x14ac:dyDescent="0.25">
      <c r="A142" s="31">
        <v>521211</v>
      </c>
      <c r="B142" s="32" t="s">
        <v>1</v>
      </c>
      <c r="C142" s="33">
        <f>SUM(C143:C144)</f>
        <v>166000</v>
      </c>
      <c r="D142" s="33">
        <f>SUM(D143:D144)</f>
        <v>166000</v>
      </c>
      <c r="E142" s="33">
        <f>SUM(E143:E144)</f>
        <v>166000</v>
      </c>
      <c r="F142" s="33">
        <f>SUM(F143:F144)</f>
        <v>166000</v>
      </c>
      <c r="G142" s="33">
        <f>SUM(G143:G144)</f>
        <v>166000</v>
      </c>
      <c r="H142" s="33">
        <f>APR!J140</f>
        <v>41000</v>
      </c>
      <c r="I142" s="33">
        <f t="shared" ref="I142:J142" si="66">SUM(I143:I144)</f>
        <v>0</v>
      </c>
      <c r="J142" s="33">
        <f t="shared" si="66"/>
        <v>0</v>
      </c>
      <c r="K142" s="59">
        <f t="shared" si="61"/>
        <v>41000</v>
      </c>
      <c r="L142" s="33">
        <f t="shared" si="62"/>
        <v>125000</v>
      </c>
      <c r="M142" s="55">
        <f t="shared" si="63"/>
        <v>0.24698795180722891</v>
      </c>
    </row>
    <row r="143" spans="1:14" s="110" customFormat="1" x14ac:dyDescent="0.25">
      <c r="A143" s="102"/>
      <c r="B143" s="103" t="s">
        <v>281</v>
      </c>
      <c r="C143" s="104">
        <v>16000</v>
      </c>
      <c r="D143" s="104">
        <v>16000</v>
      </c>
      <c r="E143" s="104">
        <v>16000</v>
      </c>
      <c r="F143" s="104">
        <v>16000</v>
      </c>
      <c r="G143" s="33">
        <v>16000</v>
      </c>
      <c r="H143" s="105">
        <f>APR!J141</f>
        <v>16000</v>
      </c>
      <c r="I143" s="104"/>
      <c r="J143" s="104">
        <v>0</v>
      </c>
      <c r="K143" s="106">
        <f t="shared" si="61"/>
        <v>16000</v>
      </c>
      <c r="L143" s="107">
        <f t="shared" si="62"/>
        <v>0</v>
      </c>
      <c r="M143" s="108">
        <f t="shared" si="63"/>
        <v>1</v>
      </c>
      <c r="N143" s="109"/>
    </row>
    <row r="144" spans="1:14" x14ac:dyDescent="0.25">
      <c r="A144" s="31"/>
      <c r="B144" s="32" t="s">
        <v>390</v>
      </c>
      <c r="C144" s="33">
        <v>150000</v>
      </c>
      <c r="D144" s="33">
        <v>150000</v>
      </c>
      <c r="E144" s="33">
        <v>150000</v>
      </c>
      <c r="F144" s="33">
        <v>150000</v>
      </c>
      <c r="G144" s="33">
        <v>150000</v>
      </c>
      <c r="H144" s="1">
        <f>APR!J142</f>
        <v>25000</v>
      </c>
      <c r="I144" s="33"/>
      <c r="J144" s="33">
        <v>0</v>
      </c>
      <c r="K144" s="59">
        <f t="shared" si="61"/>
        <v>25000</v>
      </c>
      <c r="L144" s="54">
        <f t="shared" si="62"/>
        <v>125000</v>
      </c>
      <c r="M144" s="55">
        <f t="shared" si="63"/>
        <v>0.16666666666666666</v>
      </c>
    </row>
    <row r="145" spans="1:14" s="7" customFormat="1" x14ac:dyDescent="0.25">
      <c r="A145" s="31" t="s">
        <v>11</v>
      </c>
      <c r="B145" s="32" t="s">
        <v>116</v>
      </c>
      <c r="C145" s="33">
        <f>C146+C148</f>
        <v>3000000</v>
      </c>
      <c r="D145" s="33">
        <f>D146+D148</f>
        <v>3000000</v>
      </c>
      <c r="E145" s="33">
        <f>E146+E148</f>
        <v>3000000</v>
      </c>
      <c r="F145" s="33">
        <f>F146+F148</f>
        <v>3000000</v>
      </c>
      <c r="G145" s="33">
        <f>G146+G148</f>
        <v>3000000</v>
      </c>
      <c r="H145" s="33">
        <f>APR!J143</f>
        <v>500000</v>
      </c>
      <c r="I145" s="33">
        <f t="shared" ref="I145:J145" si="67">I146+I148</f>
        <v>0</v>
      </c>
      <c r="J145" s="33">
        <f t="shared" si="67"/>
        <v>0</v>
      </c>
      <c r="K145" s="59">
        <f t="shared" si="61"/>
        <v>500000</v>
      </c>
      <c r="L145" s="33">
        <f t="shared" si="62"/>
        <v>2500000</v>
      </c>
      <c r="M145" s="55">
        <f t="shared" si="63"/>
        <v>0.16666666666666666</v>
      </c>
      <c r="N145" s="16"/>
    </row>
    <row r="146" spans="1:14" x14ac:dyDescent="0.25">
      <c r="A146" s="31">
        <v>522151</v>
      </c>
      <c r="B146" s="32" t="s">
        <v>34</v>
      </c>
      <c r="C146" s="33">
        <f>C147</f>
        <v>2400000</v>
      </c>
      <c r="D146" s="33">
        <f>D147</f>
        <v>2400000</v>
      </c>
      <c r="E146" s="33">
        <f>E147</f>
        <v>2400000</v>
      </c>
      <c r="F146" s="33">
        <f>F147</f>
        <v>2400000</v>
      </c>
      <c r="G146" s="33">
        <f>G147</f>
        <v>2400000</v>
      </c>
      <c r="H146" s="33">
        <f>APR!J144</f>
        <v>400000</v>
      </c>
      <c r="I146" s="33">
        <f t="shared" ref="I146:J146" si="68">I147</f>
        <v>0</v>
      </c>
      <c r="J146" s="33">
        <f t="shared" si="68"/>
        <v>0</v>
      </c>
      <c r="K146" s="59">
        <f t="shared" si="61"/>
        <v>400000</v>
      </c>
      <c r="L146" s="33">
        <f t="shared" si="62"/>
        <v>2000000</v>
      </c>
      <c r="M146" s="55">
        <f t="shared" si="63"/>
        <v>0.16666666666666666</v>
      </c>
    </row>
    <row r="147" spans="1:14" x14ac:dyDescent="0.25">
      <c r="A147" s="31"/>
      <c r="B147" s="32" t="s">
        <v>324</v>
      </c>
      <c r="C147" s="33">
        <v>2400000</v>
      </c>
      <c r="D147" s="33">
        <v>2400000</v>
      </c>
      <c r="E147" s="33">
        <v>2400000</v>
      </c>
      <c r="F147" s="33">
        <v>2400000</v>
      </c>
      <c r="G147" s="33">
        <v>2400000</v>
      </c>
      <c r="H147" s="1">
        <f>APR!J145</f>
        <v>400000</v>
      </c>
      <c r="I147" s="33"/>
      <c r="J147" s="33">
        <v>0</v>
      </c>
      <c r="K147" s="59">
        <f t="shared" si="61"/>
        <v>400000</v>
      </c>
      <c r="L147" s="54">
        <f t="shared" si="62"/>
        <v>2000000</v>
      </c>
      <c r="M147" s="55">
        <f t="shared" si="63"/>
        <v>0.16666666666666666</v>
      </c>
    </row>
    <row r="148" spans="1:14" x14ac:dyDescent="0.25">
      <c r="A148" s="31">
        <v>524113</v>
      </c>
      <c r="B148" s="32" t="s">
        <v>38</v>
      </c>
      <c r="C148" s="33">
        <f>C149</f>
        <v>600000</v>
      </c>
      <c r="D148" s="33">
        <f>D149</f>
        <v>600000</v>
      </c>
      <c r="E148" s="33">
        <f>E149</f>
        <v>600000</v>
      </c>
      <c r="F148" s="33">
        <f>F149</f>
        <v>600000</v>
      </c>
      <c r="G148" s="33">
        <f>G149</f>
        <v>600000</v>
      </c>
      <c r="H148" s="33">
        <f>APR!J146</f>
        <v>100000</v>
      </c>
      <c r="I148" s="33">
        <f t="shared" ref="I148:J148" si="69">I149</f>
        <v>0</v>
      </c>
      <c r="J148" s="33">
        <f t="shared" si="69"/>
        <v>0</v>
      </c>
      <c r="K148" s="59">
        <f t="shared" si="61"/>
        <v>100000</v>
      </c>
      <c r="L148" s="33">
        <f t="shared" si="62"/>
        <v>500000</v>
      </c>
      <c r="M148" s="55">
        <f t="shared" si="63"/>
        <v>0.16666666666666666</v>
      </c>
    </row>
    <row r="149" spans="1:14" x14ac:dyDescent="0.25">
      <c r="A149" s="31"/>
      <c r="B149" s="32" t="s">
        <v>325</v>
      </c>
      <c r="C149" s="33">
        <v>600000</v>
      </c>
      <c r="D149" s="33">
        <v>600000</v>
      </c>
      <c r="E149" s="33">
        <v>600000</v>
      </c>
      <c r="F149" s="33">
        <v>600000</v>
      </c>
      <c r="G149" s="33">
        <v>600000</v>
      </c>
      <c r="H149" s="1">
        <f>APR!J147</f>
        <v>100000</v>
      </c>
      <c r="I149" s="33"/>
      <c r="J149" s="33">
        <v>0</v>
      </c>
      <c r="K149" s="59">
        <f t="shared" si="61"/>
        <v>100000</v>
      </c>
      <c r="L149" s="54">
        <f t="shared" si="62"/>
        <v>500000</v>
      </c>
      <c r="M149" s="55">
        <f t="shared" si="63"/>
        <v>0.16666666666666666</v>
      </c>
    </row>
    <row r="150" spans="1:14" x14ac:dyDescent="0.25">
      <c r="A150" s="31" t="s">
        <v>10</v>
      </c>
      <c r="B150" s="32" t="s">
        <v>208</v>
      </c>
      <c r="C150" s="33">
        <f t="shared" ref="C150:J151" si="70">C151</f>
        <v>25000</v>
      </c>
      <c r="D150" s="33">
        <f t="shared" si="70"/>
        <v>25000</v>
      </c>
      <c r="E150" s="33">
        <f t="shared" si="70"/>
        <v>25000</v>
      </c>
      <c r="F150" s="33">
        <f t="shared" si="70"/>
        <v>25000</v>
      </c>
      <c r="G150" s="33">
        <f t="shared" si="70"/>
        <v>25000</v>
      </c>
      <c r="H150" s="33">
        <f>APR!J148</f>
        <v>25000</v>
      </c>
      <c r="I150" s="33">
        <f t="shared" si="70"/>
        <v>0</v>
      </c>
      <c r="J150" s="33">
        <f t="shared" si="70"/>
        <v>0</v>
      </c>
      <c r="K150" s="59">
        <f t="shared" si="61"/>
        <v>25000</v>
      </c>
      <c r="L150" s="33">
        <f t="shared" si="62"/>
        <v>0</v>
      </c>
      <c r="M150" s="55">
        <f t="shared" si="63"/>
        <v>1</v>
      </c>
    </row>
    <row r="151" spans="1:14" x14ac:dyDescent="0.25">
      <c r="A151" s="31">
        <v>521211</v>
      </c>
      <c r="B151" s="32" t="s">
        <v>1</v>
      </c>
      <c r="C151" s="33">
        <f t="shared" si="70"/>
        <v>25000</v>
      </c>
      <c r="D151" s="33">
        <f t="shared" si="70"/>
        <v>25000</v>
      </c>
      <c r="E151" s="33">
        <f t="shared" si="70"/>
        <v>25000</v>
      </c>
      <c r="F151" s="33">
        <f t="shared" si="70"/>
        <v>25000</v>
      </c>
      <c r="G151" s="33">
        <f t="shared" si="70"/>
        <v>25000</v>
      </c>
      <c r="H151" s="33">
        <f>APR!J149</f>
        <v>25000</v>
      </c>
      <c r="I151" s="33">
        <f t="shared" si="70"/>
        <v>0</v>
      </c>
      <c r="J151" s="33">
        <f t="shared" si="70"/>
        <v>0</v>
      </c>
      <c r="K151" s="59">
        <f t="shared" si="61"/>
        <v>25000</v>
      </c>
      <c r="L151" s="33">
        <f t="shared" si="62"/>
        <v>0</v>
      </c>
      <c r="M151" s="55">
        <f t="shared" si="63"/>
        <v>1</v>
      </c>
    </row>
    <row r="152" spans="1:14" s="110" customFormat="1" x14ac:dyDescent="0.25">
      <c r="A152" s="102"/>
      <c r="B152" s="103" t="s">
        <v>281</v>
      </c>
      <c r="C152" s="104">
        <v>25000</v>
      </c>
      <c r="D152" s="104">
        <v>25000</v>
      </c>
      <c r="E152" s="104">
        <v>25000</v>
      </c>
      <c r="F152" s="104">
        <v>25000</v>
      </c>
      <c r="G152" s="33">
        <v>25000</v>
      </c>
      <c r="H152" s="105">
        <f>APR!J150</f>
        <v>25000</v>
      </c>
      <c r="I152" s="104"/>
      <c r="J152" s="104">
        <v>0</v>
      </c>
      <c r="K152" s="106">
        <f t="shared" si="61"/>
        <v>25000</v>
      </c>
      <c r="L152" s="107">
        <f t="shared" si="62"/>
        <v>0</v>
      </c>
      <c r="M152" s="108">
        <f t="shared" si="63"/>
        <v>1</v>
      </c>
      <c r="N152" s="109"/>
    </row>
    <row r="153" spans="1:14" x14ac:dyDescent="0.25">
      <c r="A153" s="31" t="s">
        <v>229</v>
      </c>
      <c r="B153" s="32" t="s">
        <v>117</v>
      </c>
      <c r="C153" s="33">
        <f>C154+C158</f>
        <v>1180000</v>
      </c>
      <c r="D153" s="33">
        <f>D154+D158</f>
        <v>1180000</v>
      </c>
      <c r="E153" s="33">
        <f>E154+E158</f>
        <v>1180000</v>
      </c>
      <c r="F153" s="33">
        <f>F154+F158</f>
        <v>1180000</v>
      </c>
      <c r="G153" s="33">
        <f>G154+G158</f>
        <v>1180000</v>
      </c>
      <c r="H153" s="33">
        <f>APR!J151</f>
        <v>295000</v>
      </c>
      <c r="I153" s="33">
        <f t="shared" ref="I153:J153" si="71">I154+I158</f>
        <v>0</v>
      </c>
      <c r="J153" s="33">
        <f t="shared" si="71"/>
        <v>0</v>
      </c>
      <c r="K153" s="59">
        <f t="shared" si="61"/>
        <v>295000</v>
      </c>
      <c r="L153" s="33">
        <f t="shared" si="62"/>
        <v>885000</v>
      </c>
      <c r="M153" s="55">
        <f t="shared" si="63"/>
        <v>0.25</v>
      </c>
    </row>
    <row r="154" spans="1:14" x14ac:dyDescent="0.25">
      <c r="A154" s="31" t="s">
        <v>0</v>
      </c>
      <c r="B154" s="32" t="s">
        <v>209</v>
      </c>
      <c r="C154" s="33">
        <f>C155</f>
        <v>860000</v>
      </c>
      <c r="D154" s="33">
        <f>D155</f>
        <v>860000</v>
      </c>
      <c r="E154" s="33">
        <f>E155</f>
        <v>860000</v>
      </c>
      <c r="F154" s="33">
        <f>F155</f>
        <v>860000</v>
      </c>
      <c r="G154" s="33">
        <f>G155</f>
        <v>860000</v>
      </c>
      <c r="H154" s="33">
        <f>APR!J152</f>
        <v>215000</v>
      </c>
      <c r="I154" s="33">
        <f t="shared" ref="I154:J154" si="72">I155</f>
        <v>0</v>
      </c>
      <c r="J154" s="33">
        <f t="shared" si="72"/>
        <v>0</v>
      </c>
      <c r="K154" s="59">
        <f t="shared" si="61"/>
        <v>215000</v>
      </c>
      <c r="L154" s="33">
        <f t="shared" si="62"/>
        <v>645000</v>
      </c>
      <c r="M154" s="55">
        <f t="shared" si="63"/>
        <v>0.25</v>
      </c>
    </row>
    <row r="155" spans="1:14" x14ac:dyDescent="0.25">
      <c r="A155" s="31">
        <v>521211</v>
      </c>
      <c r="B155" s="32" t="s">
        <v>1</v>
      </c>
      <c r="C155" s="33">
        <f>SUM(C156:C157)</f>
        <v>860000</v>
      </c>
      <c r="D155" s="33">
        <f>SUM(D156:D157)</f>
        <v>860000</v>
      </c>
      <c r="E155" s="33">
        <f>SUM(E156:E157)</f>
        <v>860000</v>
      </c>
      <c r="F155" s="33">
        <f>SUM(F156:F157)</f>
        <v>860000</v>
      </c>
      <c r="G155" s="33">
        <f>SUM(G156:G157)</f>
        <v>860000</v>
      </c>
      <c r="H155" s="33">
        <f>APR!J153</f>
        <v>215000</v>
      </c>
      <c r="I155" s="33">
        <f t="shared" ref="I155:J155" si="73">SUM(I156:I157)</f>
        <v>0</v>
      </c>
      <c r="J155" s="33">
        <f t="shared" si="73"/>
        <v>0</v>
      </c>
      <c r="K155" s="59">
        <f t="shared" si="61"/>
        <v>215000</v>
      </c>
      <c r="L155" s="33">
        <f t="shared" si="62"/>
        <v>645000</v>
      </c>
      <c r="M155" s="55">
        <f t="shared" si="63"/>
        <v>0.25</v>
      </c>
    </row>
    <row r="156" spans="1:14" x14ac:dyDescent="0.25">
      <c r="A156" s="31"/>
      <c r="B156" s="32" t="s">
        <v>456</v>
      </c>
      <c r="C156" s="33">
        <v>600000</v>
      </c>
      <c r="D156" s="33">
        <v>600000</v>
      </c>
      <c r="E156" s="33">
        <v>600000</v>
      </c>
      <c r="F156" s="33">
        <v>600000</v>
      </c>
      <c r="G156" s="33">
        <v>600000</v>
      </c>
      <c r="H156" s="1">
        <f>APR!J154</f>
        <v>150000</v>
      </c>
      <c r="I156" s="33"/>
      <c r="J156" s="33">
        <v>0</v>
      </c>
      <c r="K156" s="59">
        <f t="shared" si="61"/>
        <v>150000</v>
      </c>
      <c r="L156" s="54">
        <f t="shared" si="62"/>
        <v>450000</v>
      </c>
      <c r="M156" s="55">
        <f t="shared" si="63"/>
        <v>0.25</v>
      </c>
    </row>
    <row r="157" spans="1:14" x14ac:dyDescent="0.25">
      <c r="A157" s="31"/>
      <c r="B157" s="32" t="s">
        <v>281</v>
      </c>
      <c r="C157" s="33">
        <v>260000</v>
      </c>
      <c r="D157" s="33">
        <v>260000</v>
      </c>
      <c r="E157" s="33">
        <v>260000</v>
      </c>
      <c r="F157" s="33">
        <v>260000</v>
      </c>
      <c r="G157" s="33">
        <v>260000</v>
      </c>
      <c r="H157" s="1">
        <f>APR!J155</f>
        <v>65000</v>
      </c>
      <c r="I157" s="33"/>
      <c r="J157" s="33">
        <v>0</v>
      </c>
      <c r="K157" s="59">
        <f t="shared" si="61"/>
        <v>65000</v>
      </c>
      <c r="L157" s="54">
        <f t="shared" si="62"/>
        <v>195000</v>
      </c>
      <c r="M157" s="55">
        <f t="shared" si="63"/>
        <v>0.25</v>
      </c>
    </row>
    <row r="158" spans="1:14" x14ac:dyDescent="0.25">
      <c r="A158" s="31" t="s">
        <v>11</v>
      </c>
      <c r="B158" s="32" t="s">
        <v>230</v>
      </c>
      <c r="C158" s="33">
        <f t="shared" ref="C158:J159" si="74">C159</f>
        <v>320000</v>
      </c>
      <c r="D158" s="33">
        <f t="shared" si="74"/>
        <v>320000</v>
      </c>
      <c r="E158" s="33">
        <f t="shared" si="74"/>
        <v>320000</v>
      </c>
      <c r="F158" s="33">
        <f t="shared" si="74"/>
        <v>320000</v>
      </c>
      <c r="G158" s="33">
        <f t="shared" si="74"/>
        <v>320000</v>
      </c>
      <c r="H158" s="33">
        <f>APR!J156</f>
        <v>80000</v>
      </c>
      <c r="I158" s="33">
        <f t="shared" si="74"/>
        <v>0</v>
      </c>
      <c r="J158" s="33">
        <f t="shared" si="74"/>
        <v>0</v>
      </c>
      <c r="K158" s="59">
        <f t="shared" si="61"/>
        <v>80000</v>
      </c>
      <c r="L158" s="33">
        <f t="shared" si="62"/>
        <v>240000</v>
      </c>
      <c r="M158" s="55">
        <f t="shared" si="63"/>
        <v>0.25</v>
      </c>
    </row>
    <row r="159" spans="1:14" x14ac:dyDescent="0.25">
      <c r="A159" s="31">
        <v>521211</v>
      </c>
      <c r="B159" s="32" t="s">
        <v>1</v>
      </c>
      <c r="C159" s="33">
        <f t="shared" si="74"/>
        <v>320000</v>
      </c>
      <c r="D159" s="33">
        <f t="shared" si="74"/>
        <v>320000</v>
      </c>
      <c r="E159" s="33">
        <f t="shared" si="74"/>
        <v>320000</v>
      </c>
      <c r="F159" s="33">
        <f t="shared" si="74"/>
        <v>320000</v>
      </c>
      <c r="G159" s="33">
        <f t="shared" si="74"/>
        <v>320000</v>
      </c>
      <c r="H159" s="33">
        <f>APR!J157</f>
        <v>80000</v>
      </c>
      <c r="I159" s="33">
        <f t="shared" si="74"/>
        <v>0</v>
      </c>
      <c r="J159" s="33">
        <f t="shared" si="74"/>
        <v>0</v>
      </c>
      <c r="K159" s="59">
        <f t="shared" si="61"/>
        <v>80000</v>
      </c>
      <c r="L159" s="33">
        <f t="shared" si="62"/>
        <v>240000</v>
      </c>
      <c r="M159" s="55">
        <f t="shared" si="63"/>
        <v>0.25</v>
      </c>
    </row>
    <row r="160" spans="1:14" x14ac:dyDescent="0.25">
      <c r="A160" s="31"/>
      <c r="B160" s="32" t="s">
        <v>281</v>
      </c>
      <c r="C160" s="33">
        <v>320000</v>
      </c>
      <c r="D160" s="33">
        <v>320000</v>
      </c>
      <c r="E160" s="33">
        <v>320000</v>
      </c>
      <c r="F160" s="33">
        <v>320000</v>
      </c>
      <c r="G160" s="33">
        <v>320000</v>
      </c>
      <c r="H160" s="1">
        <f>APR!J158</f>
        <v>80000</v>
      </c>
      <c r="I160" s="33"/>
      <c r="J160" s="33">
        <v>0</v>
      </c>
      <c r="K160" s="59">
        <f t="shared" si="61"/>
        <v>80000</v>
      </c>
      <c r="L160" s="54">
        <f t="shared" si="62"/>
        <v>240000</v>
      </c>
      <c r="M160" s="55">
        <f t="shared" si="63"/>
        <v>0.25</v>
      </c>
    </row>
    <row r="161" spans="1:13" x14ac:dyDescent="0.25">
      <c r="A161" s="31" t="s">
        <v>231</v>
      </c>
      <c r="B161" s="32" t="s">
        <v>118</v>
      </c>
      <c r="C161" s="33">
        <f>C162+C165</f>
        <v>3288000</v>
      </c>
      <c r="D161" s="33">
        <f>D162+D165</f>
        <v>3288000</v>
      </c>
      <c r="E161" s="33">
        <f>E162+E165</f>
        <v>3288000</v>
      </c>
      <c r="F161" s="33">
        <f>F162+F165</f>
        <v>3288000</v>
      </c>
      <c r="G161" s="33">
        <f>G162+G165</f>
        <v>3288000</v>
      </c>
      <c r="H161" s="33">
        <f>APR!J159</f>
        <v>822000</v>
      </c>
      <c r="I161" s="33">
        <f t="shared" ref="I161:J161" si="75">I162+I165</f>
        <v>0</v>
      </c>
      <c r="J161" s="33">
        <f t="shared" si="75"/>
        <v>0</v>
      </c>
      <c r="K161" s="59">
        <f t="shared" si="61"/>
        <v>822000</v>
      </c>
      <c r="L161" s="33">
        <f t="shared" si="62"/>
        <v>2466000</v>
      </c>
      <c r="M161" s="55">
        <f t="shared" si="63"/>
        <v>0.25</v>
      </c>
    </row>
    <row r="162" spans="1:13" x14ac:dyDescent="0.25">
      <c r="A162" s="31" t="s">
        <v>0</v>
      </c>
      <c r="B162" s="32" t="s">
        <v>232</v>
      </c>
      <c r="C162" s="33">
        <f t="shared" ref="C162:J163" si="76">C163</f>
        <v>2880000</v>
      </c>
      <c r="D162" s="33">
        <f t="shared" si="76"/>
        <v>2880000</v>
      </c>
      <c r="E162" s="33">
        <f t="shared" si="76"/>
        <v>2880000</v>
      </c>
      <c r="F162" s="33">
        <f t="shared" si="76"/>
        <v>2880000</v>
      </c>
      <c r="G162" s="33">
        <f t="shared" si="76"/>
        <v>2880000</v>
      </c>
      <c r="H162" s="33">
        <f>APR!J160</f>
        <v>720000</v>
      </c>
      <c r="I162" s="33">
        <f t="shared" si="76"/>
        <v>0</v>
      </c>
      <c r="J162" s="33">
        <f t="shared" si="76"/>
        <v>0</v>
      </c>
      <c r="K162" s="59">
        <f t="shared" si="61"/>
        <v>720000</v>
      </c>
      <c r="L162" s="33">
        <f t="shared" si="62"/>
        <v>2160000</v>
      </c>
      <c r="M162" s="55">
        <f t="shared" si="63"/>
        <v>0.25</v>
      </c>
    </row>
    <row r="163" spans="1:13" x14ac:dyDescent="0.25">
      <c r="A163" s="31">
        <v>521211</v>
      </c>
      <c r="B163" s="32" t="s">
        <v>1</v>
      </c>
      <c r="C163" s="33">
        <f t="shared" si="76"/>
        <v>2880000</v>
      </c>
      <c r="D163" s="33">
        <f t="shared" si="76"/>
        <v>2880000</v>
      </c>
      <c r="E163" s="33">
        <f t="shared" si="76"/>
        <v>2880000</v>
      </c>
      <c r="F163" s="33">
        <f t="shared" si="76"/>
        <v>2880000</v>
      </c>
      <c r="G163" s="33">
        <f t="shared" si="76"/>
        <v>2880000</v>
      </c>
      <c r="H163" s="33">
        <f>APR!J161</f>
        <v>720000</v>
      </c>
      <c r="I163" s="33">
        <f t="shared" si="76"/>
        <v>0</v>
      </c>
      <c r="J163" s="33">
        <f t="shared" si="76"/>
        <v>0</v>
      </c>
      <c r="K163" s="59">
        <f t="shared" si="61"/>
        <v>720000</v>
      </c>
      <c r="L163" s="33">
        <f t="shared" si="62"/>
        <v>2160000</v>
      </c>
      <c r="M163" s="55">
        <f t="shared" si="63"/>
        <v>0.25</v>
      </c>
    </row>
    <row r="164" spans="1:13" x14ac:dyDescent="0.25">
      <c r="A164" s="31"/>
      <c r="B164" s="32" t="s">
        <v>326</v>
      </c>
      <c r="C164" s="33">
        <v>2880000</v>
      </c>
      <c r="D164" s="33">
        <v>2880000</v>
      </c>
      <c r="E164" s="33">
        <v>2880000</v>
      </c>
      <c r="F164" s="33">
        <v>2880000</v>
      </c>
      <c r="G164" s="33">
        <v>2880000</v>
      </c>
      <c r="H164" s="1">
        <f>APR!J162</f>
        <v>720000</v>
      </c>
      <c r="I164" s="33"/>
      <c r="J164" s="33">
        <v>0</v>
      </c>
      <c r="K164" s="59">
        <f t="shared" si="61"/>
        <v>720000</v>
      </c>
      <c r="L164" s="54">
        <f t="shared" si="62"/>
        <v>2160000</v>
      </c>
      <c r="M164" s="55">
        <f t="shared" si="63"/>
        <v>0.25</v>
      </c>
    </row>
    <row r="165" spans="1:13" x14ac:dyDescent="0.25">
      <c r="A165" s="31" t="s">
        <v>10</v>
      </c>
      <c r="B165" s="32" t="s">
        <v>233</v>
      </c>
      <c r="C165" s="33">
        <f t="shared" ref="C165:J166" si="77">C166</f>
        <v>408000</v>
      </c>
      <c r="D165" s="33">
        <f t="shared" si="77"/>
        <v>408000</v>
      </c>
      <c r="E165" s="33">
        <f t="shared" si="77"/>
        <v>408000</v>
      </c>
      <c r="F165" s="33">
        <f t="shared" si="77"/>
        <v>408000</v>
      </c>
      <c r="G165" s="33">
        <f t="shared" si="77"/>
        <v>408000</v>
      </c>
      <c r="H165" s="33">
        <f>APR!J163</f>
        <v>102000</v>
      </c>
      <c r="I165" s="33">
        <f t="shared" si="77"/>
        <v>0</v>
      </c>
      <c r="J165" s="33">
        <f t="shared" si="77"/>
        <v>0</v>
      </c>
      <c r="K165" s="59">
        <f t="shared" si="61"/>
        <v>102000</v>
      </c>
      <c r="L165" s="33">
        <f t="shared" si="62"/>
        <v>306000</v>
      </c>
      <c r="M165" s="55">
        <f t="shared" si="63"/>
        <v>0.25</v>
      </c>
    </row>
    <row r="166" spans="1:13" x14ac:dyDescent="0.25">
      <c r="A166" s="31">
        <v>521211</v>
      </c>
      <c r="B166" s="32" t="s">
        <v>1</v>
      </c>
      <c r="C166" s="33">
        <f t="shared" si="77"/>
        <v>408000</v>
      </c>
      <c r="D166" s="33">
        <f t="shared" si="77"/>
        <v>408000</v>
      </c>
      <c r="E166" s="33">
        <f t="shared" si="77"/>
        <v>408000</v>
      </c>
      <c r="F166" s="33">
        <f t="shared" si="77"/>
        <v>408000</v>
      </c>
      <c r="G166" s="33">
        <f t="shared" si="77"/>
        <v>408000</v>
      </c>
      <c r="H166" s="33">
        <f>APR!J164</f>
        <v>102000</v>
      </c>
      <c r="I166" s="33">
        <f t="shared" si="77"/>
        <v>0</v>
      </c>
      <c r="J166" s="33">
        <f t="shared" si="77"/>
        <v>0</v>
      </c>
      <c r="K166" s="59">
        <f t="shared" si="61"/>
        <v>102000</v>
      </c>
      <c r="L166" s="33">
        <f t="shared" si="62"/>
        <v>306000</v>
      </c>
      <c r="M166" s="55">
        <f t="shared" si="63"/>
        <v>0.25</v>
      </c>
    </row>
    <row r="167" spans="1:13" x14ac:dyDescent="0.25">
      <c r="A167" s="31"/>
      <c r="B167" s="32" t="s">
        <v>281</v>
      </c>
      <c r="C167" s="33">
        <v>408000</v>
      </c>
      <c r="D167" s="33">
        <v>408000</v>
      </c>
      <c r="E167" s="33">
        <v>408000</v>
      </c>
      <c r="F167" s="33">
        <v>408000</v>
      </c>
      <c r="G167" s="33">
        <v>408000</v>
      </c>
      <c r="H167" s="1">
        <f>APR!J165</f>
        <v>102000</v>
      </c>
      <c r="I167" s="33"/>
      <c r="J167" s="33">
        <v>0</v>
      </c>
      <c r="K167" s="59">
        <f t="shared" si="61"/>
        <v>102000</v>
      </c>
      <c r="L167" s="54">
        <f t="shared" si="62"/>
        <v>306000</v>
      </c>
      <c r="M167" s="55">
        <f t="shared" si="63"/>
        <v>0.25</v>
      </c>
    </row>
    <row r="168" spans="1:13" x14ac:dyDescent="0.25">
      <c r="A168" s="31" t="s">
        <v>234</v>
      </c>
      <c r="B168" s="32" t="s">
        <v>119</v>
      </c>
      <c r="C168" s="33">
        <f>C169+C176+C179</f>
        <v>2030000</v>
      </c>
      <c r="D168" s="33">
        <f>D169+D176+D179</f>
        <v>2030000</v>
      </c>
      <c r="E168" s="33">
        <f>E169+E176+E179</f>
        <v>2030000</v>
      </c>
      <c r="F168" s="33">
        <f>F169+F176+F179</f>
        <v>2030000</v>
      </c>
      <c r="G168" s="33">
        <f>G169+G176+G179</f>
        <v>2030000</v>
      </c>
      <c r="H168" s="33">
        <f>APR!J166</f>
        <v>0</v>
      </c>
      <c r="I168" s="33">
        <f t="shared" ref="I168:J168" si="78">I169+I176+I179</f>
        <v>0</v>
      </c>
      <c r="J168" s="33">
        <f t="shared" si="78"/>
        <v>0</v>
      </c>
      <c r="K168" s="59">
        <f t="shared" si="61"/>
        <v>0</v>
      </c>
      <c r="L168" s="33">
        <f t="shared" si="62"/>
        <v>2030000</v>
      </c>
      <c r="M168" s="55">
        <f t="shared" si="63"/>
        <v>0</v>
      </c>
    </row>
    <row r="169" spans="1:13" x14ac:dyDescent="0.25">
      <c r="A169" s="31" t="s">
        <v>0</v>
      </c>
      <c r="B169" s="32" t="s">
        <v>31</v>
      </c>
      <c r="C169" s="33">
        <f>C170</f>
        <v>1630000</v>
      </c>
      <c r="D169" s="33">
        <f>D170</f>
        <v>1630000</v>
      </c>
      <c r="E169" s="33">
        <f>E170</f>
        <v>1630000</v>
      </c>
      <c r="F169" s="33">
        <f>F170</f>
        <v>1630000</v>
      </c>
      <c r="G169" s="33">
        <f>G170</f>
        <v>1630000</v>
      </c>
      <c r="H169" s="33">
        <f>APR!J167</f>
        <v>0</v>
      </c>
      <c r="I169" s="33">
        <f t="shared" ref="I169:J169" si="79">I170</f>
        <v>0</v>
      </c>
      <c r="J169" s="33">
        <f t="shared" si="79"/>
        <v>0</v>
      </c>
      <c r="K169" s="59">
        <f t="shared" si="61"/>
        <v>0</v>
      </c>
      <c r="L169" s="33">
        <f t="shared" si="62"/>
        <v>1630000</v>
      </c>
      <c r="M169" s="55">
        <f t="shared" si="63"/>
        <v>0</v>
      </c>
    </row>
    <row r="170" spans="1:13" x14ac:dyDescent="0.25">
      <c r="A170" s="31">
        <v>521211</v>
      </c>
      <c r="B170" s="32" t="s">
        <v>1</v>
      </c>
      <c r="C170" s="33">
        <f>SUM(C171:C175)</f>
        <v>1630000</v>
      </c>
      <c r="D170" s="33">
        <f>SUM(D171:D175)</f>
        <v>1630000</v>
      </c>
      <c r="E170" s="33">
        <f>SUM(E171:E175)</f>
        <v>1630000</v>
      </c>
      <c r="F170" s="33">
        <f>SUM(F171:F175)</f>
        <v>1630000</v>
      </c>
      <c r="G170" s="33">
        <f>SUM(G171:G175)</f>
        <v>1630000</v>
      </c>
      <c r="H170" s="33">
        <f>APR!J168</f>
        <v>0</v>
      </c>
      <c r="I170" s="33">
        <f t="shared" ref="I170:J170" si="80">SUM(I171:I175)</f>
        <v>0</v>
      </c>
      <c r="J170" s="33">
        <f t="shared" si="80"/>
        <v>0</v>
      </c>
      <c r="K170" s="59">
        <f t="shared" si="61"/>
        <v>0</v>
      </c>
      <c r="L170" s="33">
        <f t="shared" si="62"/>
        <v>1630000</v>
      </c>
      <c r="M170" s="55">
        <f t="shared" si="63"/>
        <v>0</v>
      </c>
    </row>
    <row r="171" spans="1:13" x14ac:dyDescent="0.25">
      <c r="A171" s="31"/>
      <c r="B171" s="32" t="s">
        <v>281</v>
      </c>
      <c r="C171" s="33">
        <v>50000</v>
      </c>
      <c r="D171" s="33">
        <v>50000</v>
      </c>
      <c r="E171" s="33">
        <v>50000</v>
      </c>
      <c r="F171" s="33">
        <v>50000</v>
      </c>
      <c r="G171" s="33">
        <v>50000</v>
      </c>
      <c r="H171" s="1">
        <f>APR!J169</f>
        <v>0</v>
      </c>
      <c r="I171" s="33">
        <v>0</v>
      </c>
      <c r="J171" s="33">
        <v>0</v>
      </c>
      <c r="K171" s="59">
        <f t="shared" si="61"/>
        <v>0</v>
      </c>
      <c r="L171" s="54">
        <f t="shared" si="62"/>
        <v>50000</v>
      </c>
      <c r="M171" s="55">
        <f t="shared" si="63"/>
        <v>0</v>
      </c>
    </row>
    <row r="172" spans="1:13" x14ac:dyDescent="0.25">
      <c r="A172" s="31"/>
      <c r="B172" s="32" t="s">
        <v>336</v>
      </c>
      <c r="C172" s="33">
        <v>120000</v>
      </c>
      <c r="D172" s="33">
        <v>120000</v>
      </c>
      <c r="E172" s="33">
        <v>120000</v>
      </c>
      <c r="F172" s="33">
        <v>120000</v>
      </c>
      <c r="G172" s="33">
        <v>120000</v>
      </c>
      <c r="H172" s="1">
        <f>APR!J170</f>
        <v>0</v>
      </c>
      <c r="I172" s="33">
        <v>0</v>
      </c>
      <c r="J172" s="33">
        <v>0</v>
      </c>
      <c r="K172" s="59">
        <f t="shared" si="61"/>
        <v>0</v>
      </c>
      <c r="L172" s="54">
        <f t="shared" si="62"/>
        <v>120000</v>
      </c>
      <c r="M172" s="55">
        <f t="shared" si="63"/>
        <v>0</v>
      </c>
    </row>
    <row r="173" spans="1:13" x14ac:dyDescent="0.25">
      <c r="A173" s="31"/>
      <c r="B173" s="32" t="s">
        <v>431</v>
      </c>
      <c r="C173" s="33">
        <v>200000</v>
      </c>
      <c r="D173" s="33">
        <v>200000</v>
      </c>
      <c r="E173" s="33">
        <v>200000</v>
      </c>
      <c r="F173" s="33">
        <v>200000</v>
      </c>
      <c r="G173" s="33">
        <v>200000</v>
      </c>
      <c r="H173" s="1">
        <f>APR!J171</f>
        <v>0</v>
      </c>
      <c r="I173" s="33">
        <v>0</v>
      </c>
      <c r="J173" s="33">
        <v>0</v>
      </c>
      <c r="K173" s="59">
        <f t="shared" si="61"/>
        <v>0</v>
      </c>
      <c r="L173" s="54">
        <f t="shared" si="62"/>
        <v>200000</v>
      </c>
      <c r="M173" s="55">
        <f t="shared" si="63"/>
        <v>0</v>
      </c>
    </row>
    <row r="174" spans="1:13" x14ac:dyDescent="0.25">
      <c r="A174" s="31"/>
      <c r="B174" s="32" t="s">
        <v>457</v>
      </c>
      <c r="C174" s="33">
        <v>420000</v>
      </c>
      <c r="D174" s="33">
        <v>420000</v>
      </c>
      <c r="E174" s="33">
        <v>420000</v>
      </c>
      <c r="F174" s="33">
        <v>420000</v>
      </c>
      <c r="G174" s="33">
        <v>420000</v>
      </c>
      <c r="H174" s="1">
        <f>APR!J172</f>
        <v>0</v>
      </c>
      <c r="I174" s="33">
        <v>0</v>
      </c>
      <c r="J174" s="33">
        <v>0</v>
      </c>
      <c r="K174" s="59">
        <f t="shared" si="61"/>
        <v>0</v>
      </c>
      <c r="L174" s="54">
        <f t="shared" si="62"/>
        <v>420000</v>
      </c>
      <c r="M174" s="55">
        <f t="shared" si="63"/>
        <v>0</v>
      </c>
    </row>
    <row r="175" spans="1:13" x14ac:dyDescent="0.25">
      <c r="A175" s="31"/>
      <c r="B175" s="32" t="s">
        <v>473</v>
      </c>
      <c r="C175" s="33">
        <v>840000</v>
      </c>
      <c r="D175" s="33">
        <v>840000</v>
      </c>
      <c r="E175" s="33">
        <v>840000</v>
      </c>
      <c r="F175" s="33">
        <v>840000</v>
      </c>
      <c r="G175" s="33">
        <v>840000</v>
      </c>
      <c r="H175" s="1">
        <f>APR!J173</f>
        <v>0</v>
      </c>
      <c r="I175" s="33">
        <v>0</v>
      </c>
      <c r="J175" s="33">
        <v>0</v>
      </c>
      <c r="K175" s="59">
        <f t="shared" si="61"/>
        <v>0</v>
      </c>
      <c r="L175" s="54">
        <f t="shared" si="62"/>
        <v>840000</v>
      </c>
      <c r="M175" s="55">
        <f t="shared" si="63"/>
        <v>0</v>
      </c>
    </row>
    <row r="176" spans="1:13" x14ac:dyDescent="0.25">
      <c r="A176" s="31" t="s">
        <v>11</v>
      </c>
      <c r="B176" s="32" t="s">
        <v>235</v>
      </c>
      <c r="C176" s="33">
        <f t="shared" ref="C176:J177" si="81">C177</f>
        <v>300000</v>
      </c>
      <c r="D176" s="33">
        <f t="shared" si="81"/>
        <v>300000</v>
      </c>
      <c r="E176" s="33">
        <f t="shared" si="81"/>
        <v>300000</v>
      </c>
      <c r="F176" s="33">
        <f t="shared" si="81"/>
        <v>300000</v>
      </c>
      <c r="G176" s="33">
        <f t="shared" si="81"/>
        <v>300000</v>
      </c>
      <c r="H176" s="33">
        <f>APR!J174</f>
        <v>0</v>
      </c>
      <c r="I176" s="33">
        <f t="shared" si="81"/>
        <v>0</v>
      </c>
      <c r="J176" s="33">
        <f t="shared" si="81"/>
        <v>0</v>
      </c>
      <c r="K176" s="59">
        <f t="shared" si="61"/>
        <v>0</v>
      </c>
      <c r="L176" s="33">
        <f t="shared" si="62"/>
        <v>300000</v>
      </c>
      <c r="M176" s="55">
        <f t="shared" si="63"/>
        <v>0</v>
      </c>
    </row>
    <row r="177" spans="1:14" x14ac:dyDescent="0.25">
      <c r="A177" s="31">
        <v>521211</v>
      </c>
      <c r="B177" s="32" t="s">
        <v>1</v>
      </c>
      <c r="C177" s="33">
        <f t="shared" si="81"/>
        <v>300000</v>
      </c>
      <c r="D177" s="33">
        <f t="shared" si="81"/>
        <v>300000</v>
      </c>
      <c r="E177" s="33">
        <f t="shared" si="81"/>
        <v>300000</v>
      </c>
      <c r="F177" s="33">
        <f t="shared" si="81"/>
        <v>300000</v>
      </c>
      <c r="G177" s="33">
        <f t="shared" si="81"/>
        <v>300000</v>
      </c>
      <c r="H177" s="33">
        <f>APR!J175</f>
        <v>0</v>
      </c>
      <c r="I177" s="33">
        <f t="shared" si="81"/>
        <v>0</v>
      </c>
      <c r="J177" s="33">
        <f t="shared" si="81"/>
        <v>0</v>
      </c>
      <c r="K177" s="59">
        <f t="shared" si="61"/>
        <v>0</v>
      </c>
      <c r="L177" s="33">
        <f t="shared" si="62"/>
        <v>300000</v>
      </c>
      <c r="M177" s="55">
        <f t="shared" si="63"/>
        <v>0</v>
      </c>
    </row>
    <row r="178" spans="1:14" x14ac:dyDescent="0.25">
      <c r="A178" s="31"/>
      <c r="B178" s="32" t="s">
        <v>327</v>
      </c>
      <c r="C178" s="33">
        <v>300000</v>
      </c>
      <c r="D178" s="33">
        <v>300000</v>
      </c>
      <c r="E178" s="33">
        <v>300000</v>
      </c>
      <c r="F178" s="33">
        <v>300000</v>
      </c>
      <c r="G178" s="33">
        <v>300000</v>
      </c>
      <c r="H178" s="1">
        <f>APR!J176</f>
        <v>0</v>
      </c>
      <c r="I178" s="33">
        <v>0</v>
      </c>
      <c r="J178" s="33">
        <v>0</v>
      </c>
      <c r="K178" s="59">
        <f t="shared" si="61"/>
        <v>0</v>
      </c>
      <c r="L178" s="54">
        <f t="shared" si="62"/>
        <v>300000</v>
      </c>
      <c r="M178" s="55">
        <f t="shared" si="63"/>
        <v>0</v>
      </c>
    </row>
    <row r="179" spans="1:14" x14ac:dyDescent="0.25">
      <c r="A179" s="31" t="s">
        <v>10</v>
      </c>
      <c r="B179" s="32" t="s">
        <v>236</v>
      </c>
      <c r="C179" s="33">
        <f t="shared" ref="C179:J180" si="82">C180</f>
        <v>100000</v>
      </c>
      <c r="D179" s="33">
        <f t="shared" si="82"/>
        <v>100000</v>
      </c>
      <c r="E179" s="33">
        <f t="shared" si="82"/>
        <v>100000</v>
      </c>
      <c r="F179" s="33">
        <f t="shared" si="82"/>
        <v>100000</v>
      </c>
      <c r="G179" s="33">
        <f t="shared" si="82"/>
        <v>100000</v>
      </c>
      <c r="H179" s="33">
        <f>APR!J177</f>
        <v>0</v>
      </c>
      <c r="I179" s="33">
        <f t="shared" si="82"/>
        <v>0</v>
      </c>
      <c r="J179" s="33">
        <f t="shared" si="82"/>
        <v>0</v>
      </c>
      <c r="K179" s="59">
        <f t="shared" si="61"/>
        <v>0</v>
      </c>
      <c r="L179" s="33">
        <f t="shared" si="62"/>
        <v>100000</v>
      </c>
      <c r="M179" s="55">
        <f t="shared" si="63"/>
        <v>0</v>
      </c>
    </row>
    <row r="180" spans="1:14" x14ac:dyDescent="0.25">
      <c r="A180" s="31">
        <v>521211</v>
      </c>
      <c r="B180" s="32" t="s">
        <v>1</v>
      </c>
      <c r="C180" s="33">
        <f t="shared" si="82"/>
        <v>100000</v>
      </c>
      <c r="D180" s="33">
        <f t="shared" si="82"/>
        <v>100000</v>
      </c>
      <c r="E180" s="33">
        <f t="shared" si="82"/>
        <v>100000</v>
      </c>
      <c r="F180" s="33">
        <f t="shared" si="82"/>
        <v>100000</v>
      </c>
      <c r="G180" s="33">
        <f t="shared" si="82"/>
        <v>100000</v>
      </c>
      <c r="H180" s="33">
        <f>APR!J178</f>
        <v>0</v>
      </c>
      <c r="I180" s="33">
        <f t="shared" si="82"/>
        <v>0</v>
      </c>
      <c r="J180" s="33">
        <f t="shared" si="82"/>
        <v>0</v>
      </c>
      <c r="K180" s="59">
        <f t="shared" si="61"/>
        <v>0</v>
      </c>
      <c r="L180" s="33">
        <f t="shared" si="62"/>
        <v>100000</v>
      </c>
      <c r="M180" s="55">
        <f t="shared" si="63"/>
        <v>0</v>
      </c>
    </row>
    <row r="181" spans="1:14" x14ac:dyDescent="0.25">
      <c r="A181" s="31"/>
      <c r="B181" s="32" t="s">
        <v>328</v>
      </c>
      <c r="C181" s="33">
        <v>100000</v>
      </c>
      <c r="D181" s="33">
        <v>100000</v>
      </c>
      <c r="E181" s="33">
        <v>100000</v>
      </c>
      <c r="F181" s="33">
        <v>100000</v>
      </c>
      <c r="G181" s="33">
        <v>100000</v>
      </c>
      <c r="H181" s="1">
        <f>APR!J179</f>
        <v>0</v>
      </c>
      <c r="I181" s="33">
        <v>0</v>
      </c>
      <c r="J181" s="33">
        <v>0</v>
      </c>
      <c r="K181" s="59">
        <f t="shared" si="61"/>
        <v>0</v>
      </c>
      <c r="L181" s="54">
        <f t="shared" si="62"/>
        <v>100000</v>
      </c>
      <c r="M181" s="55">
        <f t="shared" si="63"/>
        <v>0</v>
      </c>
    </row>
    <row r="182" spans="1:14" x14ac:dyDescent="0.25">
      <c r="A182" s="31" t="s">
        <v>237</v>
      </c>
      <c r="B182" s="32" t="s">
        <v>120</v>
      </c>
      <c r="C182" s="33">
        <f>C183+C188</f>
        <v>1800000</v>
      </c>
      <c r="D182" s="33">
        <f>D183+D188</f>
        <v>1800000</v>
      </c>
      <c r="E182" s="33">
        <f>E183+E188</f>
        <v>1800000</v>
      </c>
      <c r="F182" s="33">
        <f>F183+F188</f>
        <v>1800000</v>
      </c>
      <c r="G182" s="33">
        <f>G183+G188</f>
        <v>1800000</v>
      </c>
      <c r="H182" s="33">
        <f>APR!J180</f>
        <v>0</v>
      </c>
      <c r="I182" s="33">
        <f t="shared" ref="I182:J182" si="83">I183+I188</f>
        <v>0</v>
      </c>
      <c r="J182" s="33">
        <f t="shared" si="83"/>
        <v>0</v>
      </c>
      <c r="K182" s="59">
        <f t="shared" si="61"/>
        <v>0</v>
      </c>
      <c r="L182" s="33">
        <f t="shared" si="62"/>
        <v>1800000</v>
      </c>
      <c r="M182" s="55">
        <f t="shared" si="63"/>
        <v>0</v>
      </c>
    </row>
    <row r="183" spans="1:14" x14ac:dyDescent="0.25">
      <c r="A183" s="31" t="s">
        <v>0</v>
      </c>
      <c r="B183" s="32" t="s">
        <v>31</v>
      </c>
      <c r="C183" s="33">
        <f>C184</f>
        <v>450000</v>
      </c>
      <c r="D183" s="33">
        <f>D184</f>
        <v>450000</v>
      </c>
      <c r="E183" s="33">
        <f>E184</f>
        <v>450000</v>
      </c>
      <c r="F183" s="33">
        <f>F184</f>
        <v>450000</v>
      </c>
      <c r="G183" s="33">
        <f>G184</f>
        <v>450000</v>
      </c>
      <c r="H183" s="33">
        <f>APR!J181</f>
        <v>0</v>
      </c>
      <c r="I183" s="33">
        <f t="shared" ref="I183:J183" si="84">I184</f>
        <v>0</v>
      </c>
      <c r="J183" s="33">
        <f t="shared" si="84"/>
        <v>0</v>
      </c>
      <c r="K183" s="59">
        <f t="shared" si="61"/>
        <v>0</v>
      </c>
      <c r="L183" s="33">
        <f t="shared" si="62"/>
        <v>450000</v>
      </c>
      <c r="M183" s="55">
        <f t="shared" si="63"/>
        <v>0</v>
      </c>
    </row>
    <row r="184" spans="1:14" x14ac:dyDescent="0.25">
      <c r="A184" s="31">
        <v>521211</v>
      </c>
      <c r="B184" s="32" t="s">
        <v>1</v>
      </c>
      <c r="C184" s="33">
        <f>SUM(C185:C187)</f>
        <v>450000</v>
      </c>
      <c r="D184" s="33">
        <f>SUM(D185:D187)</f>
        <v>450000</v>
      </c>
      <c r="E184" s="33">
        <f>SUM(E185:E187)</f>
        <v>450000</v>
      </c>
      <c r="F184" s="33">
        <f>SUM(F185:F187)</f>
        <v>450000</v>
      </c>
      <c r="G184" s="33">
        <f>SUM(G185:G187)</f>
        <v>450000</v>
      </c>
      <c r="H184" s="33">
        <f>APR!J182</f>
        <v>0</v>
      </c>
      <c r="I184" s="33">
        <f t="shared" ref="I184:J184" si="85">SUM(I185:I187)</f>
        <v>0</v>
      </c>
      <c r="J184" s="33">
        <f t="shared" si="85"/>
        <v>0</v>
      </c>
      <c r="K184" s="59">
        <f t="shared" si="61"/>
        <v>0</v>
      </c>
      <c r="L184" s="33">
        <f t="shared" si="62"/>
        <v>450000</v>
      </c>
      <c r="M184" s="55">
        <f t="shared" si="63"/>
        <v>0</v>
      </c>
    </row>
    <row r="185" spans="1:14" x14ac:dyDescent="0.25">
      <c r="A185" s="31"/>
      <c r="B185" s="32" t="s">
        <v>329</v>
      </c>
      <c r="C185" s="33">
        <v>100000</v>
      </c>
      <c r="D185" s="33">
        <v>100000</v>
      </c>
      <c r="E185" s="33">
        <v>100000</v>
      </c>
      <c r="F185" s="33">
        <v>100000</v>
      </c>
      <c r="G185" s="33">
        <v>100000</v>
      </c>
      <c r="H185" s="1">
        <f>APR!J183</f>
        <v>0</v>
      </c>
      <c r="I185" s="33">
        <v>0</v>
      </c>
      <c r="J185" s="33">
        <v>0</v>
      </c>
      <c r="K185" s="59">
        <f t="shared" si="61"/>
        <v>0</v>
      </c>
      <c r="L185" s="54">
        <f t="shared" si="62"/>
        <v>100000</v>
      </c>
      <c r="M185" s="55">
        <f t="shared" si="63"/>
        <v>0</v>
      </c>
    </row>
    <row r="186" spans="1:14" x14ac:dyDescent="0.25">
      <c r="A186" s="31"/>
      <c r="B186" s="32" t="s">
        <v>391</v>
      </c>
      <c r="C186" s="33">
        <v>100000</v>
      </c>
      <c r="D186" s="33">
        <v>100000</v>
      </c>
      <c r="E186" s="33">
        <v>100000</v>
      </c>
      <c r="F186" s="33">
        <v>100000</v>
      </c>
      <c r="G186" s="33">
        <v>100000</v>
      </c>
      <c r="H186" s="1">
        <f>APR!J184</f>
        <v>0</v>
      </c>
      <c r="I186" s="33">
        <v>0</v>
      </c>
      <c r="J186" s="33">
        <v>0</v>
      </c>
      <c r="K186" s="59">
        <f t="shared" si="61"/>
        <v>0</v>
      </c>
      <c r="L186" s="54">
        <f t="shared" si="62"/>
        <v>100000</v>
      </c>
      <c r="M186" s="55">
        <f t="shared" si="63"/>
        <v>0</v>
      </c>
    </row>
    <row r="187" spans="1:14" s="7" customFormat="1" x14ac:dyDescent="0.25">
      <c r="A187" s="31"/>
      <c r="B187" s="32" t="s">
        <v>432</v>
      </c>
      <c r="C187" s="33">
        <v>250000</v>
      </c>
      <c r="D187" s="33">
        <v>250000</v>
      </c>
      <c r="E187" s="33">
        <v>250000</v>
      </c>
      <c r="F187" s="33">
        <v>250000</v>
      </c>
      <c r="G187" s="33">
        <v>250000</v>
      </c>
      <c r="H187" s="1">
        <f>APR!J185</f>
        <v>0</v>
      </c>
      <c r="I187" s="33">
        <v>0</v>
      </c>
      <c r="J187" s="33">
        <v>0</v>
      </c>
      <c r="K187" s="59">
        <f t="shared" si="61"/>
        <v>0</v>
      </c>
      <c r="L187" s="54">
        <f t="shared" si="62"/>
        <v>250000</v>
      </c>
      <c r="M187" s="55">
        <f t="shared" si="63"/>
        <v>0</v>
      </c>
      <c r="N187" s="16"/>
    </row>
    <row r="188" spans="1:14" x14ac:dyDescent="0.25">
      <c r="A188" s="31" t="s">
        <v>11</v>
      </c>
      <c r="B188" s="32" t="s">
        <v>121</v>
      </c>
      <c r="C188" s="33">
        <f>C189+C192</f>
        <v>1350000</v>
      </c>
      <c r="D188" s="33">
        <f>D189+D192</f>
        <v>1350000</v>
      </c>
      <c r="E188" s="33">
        <f>E189+E192</f>
        <v>1350000</v>
      </c>
      <c r="F188" s="33">
        <f>F189+F192</f>
        <v>1350000</v>
      </c>
      <c r="G188" s="33">
        <f>G189+G192</f>
        <v>1350000</v>
      </c>
      <c r="H188" s="33">
        <f>APR!J186</f>
        <v>0</v>
      </c>
      <c r="I188" s="33">
        <f t="shared" ref="I188:J188" si="86">I189+I192</f>
        <v>0</v>
      </c>
      <c r="J188" s="33">
        <f t="shared" si="86"/>
        <v>0</v>
      </c>
      <c r="K188" s="59">
        <f t="shared" si="61"/>
        <v>0</v>
      </c>
      <c r="L188" s="33">
        <f t="shared" si="62"/>
        <v>1350000</v>
      </c>
      <c r="M188" s="55">
        <f t="shared" si="63"/>
        <v>0</v>
      </c>
    </row>
    <row r="189" spans="1:14" x14ac:dyDescent="0.25">
      <c r="A189" s="31">
        <v>521211</v>
      </c>
      <c r="B189" s="32" t="s">
        <v>1</v>
      </c>
      <c r="C189" s="33">
        <f>SUM(C190:C191)</f>
        <v>350000</v>
      </c>
      <c r="D189" s="33">
        <f>SUM(D190:D191)</f>
        <v>350000</v>
      </c>
      <c r="E189" s="33">
        <f>SUM(E190:E191)</f>
        <v>350000</v>
      </c>
      <c r="F189" s="33">
        <f>SUM(F190:F191)</f>
        <v>350000</v>
      </c>
      <c r="G189" s="33">
        <f>SUM(G190:G191)</f>
        <v>350000</v>
      </c>
      <c r="H189" s="33">
        <f>APR!J187</f>
        <v>0</v>
      </c>
      <c r="I189" s="33">
        <f t="shared" ref="I189:J189" si="87">SUM(I190:I191)</f>
        <v>0</v>
      </c>
      <c r="J189" s="33">
        <f t="shared" si="87"/>
        <v>0</v>
      </c>
      <c r="K189" s="59">
        <f t="shared" si="61"/>
        <v>0</v>
      </c>
      <c r="L189" s="33">
        <f t="shared" si="62"/>
        <v>350000</v>
      </c>
      <c r="M189" s="55">
        <f t="shared" si="63"/>
        <v>0</v>
      </c>
    </row>
    <row r="190" spans="1:14" x14ac:dyDescent="0.25">
      <c r="A190" s="31"/>
      <c r="B190" s="32" t="s">
        <v>327</v>
      </c>
      <c r="C190" s="33">
        <v>250000</v>
      </c>
      <c r="D190" s="33">
        <v>250000</v>
      </c>
      <c r="E190" s="33">
        <v>250000</v>
      </c>
      <c r="F190" s="33">
        <v>250000</v>
      </c>
      <c r="G190" s="33">
        <v>250000</v>
      </c>
      <c r="H190" s="1">
        <f>APR!J188</f>
        <v>0</v>
      </c>
      <c r="I190" s="33">
        <v>0</v>
      </c>
      <c r="J190" s="33">
        <v>0</v>
      </c>
      <c r="K190" s="59">
        <f t="shared" si="61"/>
        <v>0</v>
      </c>
      <c r="L190" s="54">
        <f t="shared" si="62"/>
        <v>250000</v>
      </c>
      <c r="M190" s="55">
        <f t="shared" si="63"/>
        <v>0</v>
      </c>
    </row>
    <row r="191" spans="1:14" x14ac:dyDescent="0.25">
      <c r="A191" s="31"/>
      <c r="B191" s="32" t="s">
        <v>392</v>
      </c>
      <c r="C191" s="33">
        <v>100000</v>
      </c>
      <c r="D191" s="33">
        <v>100000</v>
      </c>
      <c r="E191" s="33">
        <v>100000</v>
      </c>
      <c r="F191" s="33">
        <v>100000</v>
      </c>
      <c r="G191" s="33">
        <v>100000</v>
      </c>
      <c r="H191" s="1">
        <f>APR!J189</f>
        <v>0</v>
      </c>
      <c r="I191" s="33">
        <v>0</v>
      </c>
      <c r="J191" s="33">
        <v>0</v>
      </c>
      <c r="K191" s="59">
        <f t="shared" si="61"/>
        <v>0</v>
      </c>
      <c r="L191" s="54">
        <f t="shared" si="62"/>
        <v>100000</v>
      </c>
      <c r="M191" s="55">
        <f t="shared" si="63"/>
        <v>0</v>
      </c>
    </row>
    <row r="192" spans="1:14" x14ac:dyDescent="0.25">
      <c r="A192" s="31">
        <v>524113</v>
      </c>
      <c r="B192" s="32" t="s">
        <v>38</v>
      </c>
      <c r="C192" s="33">
        <f>C193</f>
        <v>1000000</v>
      </c>
      <c r="D192" s="33">
        <f>D193</f>
        <v>1000000</v>
      </c>
      <c r="E192" s="33">
        <f>E193</f>
        <v>1000000</v>
      </c>
      <c r="F192" s="33">
        <f>F193</f>
        <v>1000000</v>
      </c>
      <c r="G192" s="33">
        <f>G193</f>
        <v>1000000</v>
      </c>
      <c r="H192" s="33">
        <f>APR!J190</f>
        <v>0</v>
      </c>
      <c r="I192" s="33">
        <f t="shared" ref="I192:J192" si="88">I193</f>
        <v>0</v>
      </c>
      <c r="J192" s="33">
        <f t="shared" si="88"/>
        <v>0</v>
      </c>
      <c r="K192" s="59">
        <f t="shared" si="61"/>
        <v>0</v>
      </c>
      <c r="L192" s="33">
        <f t="shared" si="62"/>
        <v>1000000</v>
      </c>
      <c r="M192" s="55">
        <f t="shared" si="63"/>
        <v>0</v>
      </c>
    </row>
    <row r="193" spans="1:14" x14ac:dyDescent="0.25">
      <c r="A193" s="31"/>
      <c r="B193" s="32" t="s">
        <v>330</v>
      </c>
      <c r="C193" s="33">
        <v>1000000</v>
      </c>
      <c r="D193" s="33">
        <v>1000000</v>
      </c>
      <c r="E193" s="33">
        <v>1000000</v>
      </c>
      <c r="F193" s="33">
        <v>1000000</v>
      </c>
      <c r="G193" s="33">
        <v>1000000</v>
      </c>
      <c r="H193" s="1">
        <f>APR!J191</f>
        <v>0</v>
      </c>
      <c r="I193" s="33">
        <v>0</v>
      </c>
      <c r="J193" s="33">
        <v>0</v>
      </c>
      <c r="K193" s="59">
        <f t="shared" si="61"/>
        <v>0</v>
      </c>
      <c r="L193" s="54">
        <f t="shared" si="62"/>
        <v>1000000</v>
      </c>
      <c r="M193" s="55">
        <f t="shared" si="63"/>
        <v>0</v>
      </c>
    </row>
    <row r="194" spans="1:14" x14ac:dyDescent="0.25">
      <c r="A194" s="31" t="s">
        <v>238</v>
      </c>
      <c r="B194" s="32" t="s">
        <v>210</v>
      </c>
      <c r="C194" s="33">
        <f>C195</f>
        <v>13860000</v>
      </c>
      <c r="D194" s="33">
        <f>D195</f>
        <v>13860000</v>
      </c>
      <c r="E194" s="33">
        <f>E195</f>
        <v>13860000</v>
      </c>
      <c r="F194" s="33">
        <f>F195</f>
        <v>13860000</v>
      </c>
      <c r="G194" s="33">
        <f>G195</f>
        <v>13860000</v>
      </c>
      <c r="H194" s="33">
        <f>APR!J192</f>
        <v>0</v>
      </c>
      <c r="I194" s="33">
        <f t="shared" ref="I194:J194" si="89">I195</f>
        <v>0</v>
      </c>
      <c r="J194" s="33">
        <f t="shared" si="89"/>
        <v>0</v>
      </c>
      <c r="K194" s="59">
        <f t="shared" si="61"/>
        <v>0</v>
      </c>
      <c r="L194" s="33">
        <f t="shared" si="62"/>
        <v>13860000</v>
      </c>
      <c r="M194" s="55">
        <f t="shared" si="63"/>
        <v>0</v>
      </c>
    </row>
    <row r="195" spans="1:14" s="151" customFormat="1" x14ac:dyDescent="0.25">
      <c r="A195" s="145" t="s">
        <v>0</v>
      </c>
      <c r="B195" s="146" t="s">
        <v>211</v>
      </c>
      <c r="C195" s="147">
        <f>C196+C208+C214+C219</f>
        <v>13860000</v>
      </c>
      <c r="D195" s="147">
        <f>D196+D208+D214+D219</f>
        <v>13860000</v>
      </c>
      <c r="E195" s="147">
        <f>E196+E208+E214+E219</f>
        <v>13860000</v>
      </c>
      <c r="F195" s="147">
        <f>F196+F208+F214+F219</f>
        <v>13860000</v>
      </c>
      <c r="G195" s="147">
        <f>G196+G208+G214+G219</f>
        <v>13860000</v>
      </c>
      <c r="H195" s="147">
        <f>APR!J193</f>
        <v>0</v>
      </c>
      <c r="I195" s="147">
        <f t="shared" ref="I195:J195" si="90">I196+I208+I214+I219</f>
        <v>0</v>
      </c>
      <c r="J195" s="147">
        <f t="shared" si="90"/>
        <v>0</v>
      </c>
      <c r="K195" s="148">
        <f t="shared" si="61"/>
        <v>0</v>
      </c>
      <c r="L195" s="147">
        <f t="shared" si="62"/>
        <v>13860000</v>
      </c>
      <c r="M195" s="149">
        <f t="shared" si="63"/>
        <v>0</v>
      </c>
      <c r="N195" s="150"/>
    </row>
    <row r="196" spans="1:14" x14ac:dyDescent="0.25">
      <c r="A196" s="31">
        <v>521211</v>
      </c>
      <c r="B196" s="32" t="s">
        <v>1</v>
      </c>
      <c r="C196" s="33">
        <f>C197+C201</f>
        <v>3610000</v>
      </c>
      <c r="D196" s="33">
        <f>D197+D201</f>
        <v>3610000</v>
      </c>
      <c r="E196" s="33">
        <f>E197+E201</f>
        <v>3610000</v>
      </c>
      <c r="F196" s="33">
        <f>F197+F201</f>
        <v>3610000</v>
      </c>
      <c r="G196" s="33">
        <f>G197+G201</f>
        <v>3610000</v>
      </c>
      <c r="H196" s="33">
        <f>APR!J194</f>
        <v>0</v>
      </c>
      <c r="I196" s="33">
        <f t="shared" ref="I196:J196" si="91">I197+I201</f>
        <v>0</v>
      </c>
      <c r="J196" s="33">
        <f t="shared" si="91"/>
        <v>0</v>
      </c>
      <c r="K196" s="59">
        <f t="shared" si="61"/>
        <v>0</v>
      </c>
      <c r="L196" s="33">
        <f t="shared" si="62"/>
        <v>3610000</v>
      </c>
      <c r="M196" s="55">
        <f t="shared" si="63"/>
        <v>0</v>
      </c>
    </row>
    <row r="197" spans="1:14" x14ac:dyDescent="0.25">
      <c r="A197" s="31"/>
      <c r="B197" s="32" t="s">
        <v>331</v>
      </c>
      <c r="C197" s="33">
        <f>SUM(C198:C200)</f>
        <v>1005000</v>
      </c>
      <c r="D197" s="33">
        <f>SUM(D198:D200)</f>
        <v>1005000</v>
      </c>
      <c r="E197" s="33">
        <f>SUM(E198:E200)</f>
        <v>1005000</v>
      </c>
      <c r="F197" s="33">
        <f>SUM(F198:F200)</f>
        <v>1005000</v>
      </c>
      <c r="G197" s="33">
        <f>SUM(G198:G200)</f>
        <v>1005000</v>
      </c>
      <c r="H197" s="33">
        <f>APR!J195</f>
        <v>0</v>
      </c>
      <c r="I197" s="33">
        <f t="shared" ref="I197:J197" si="92">SUM(I198:I200)</f>
        <v>0</v>
      </c>
      <c r="J197" s="33">
        <f t="shared" si="92"/>
        <v>0</v>
      </c>
      <c r="K197" s="59">
        <f t="shared" si="61"/>
        <v>0</v>
      </c>
      <c r="L197" s="33">
        <f t="shared" si="62"/>
        <v>1005000</v>
      </c>
      <c r="M197" s="55">
        <f t="shared" si="63"/>
        <v>0</v>
      </c>
    </row>
    <row r="198" spans="1:14" x14ac:dyDescent="0.25">
      <c r="A198" s="31"/>
      <c r="B198" s="32" t="s">
        <v>281</v>
      </c>
      <c r="C198" s="33">
        <v>105000</v>
      </c>
      <c r="D198" s="33">
        <v>105000</v>
      </c>
      <c r="E198" s="33">
        <v>105000</v>
      </c>
      <c r="F198" s="33">
        <v>105000</v>
      </c>
      <c r="G198" s="33">
        <v>105000</v>
      </c>
      <c r="H198" s="1">
        <f>APR!J196</f>
        <v>0</v>
      </c>
      <c r="I198" s="33">
        <v>0</v>
      </c>
      <c r="J198" s="33">
        <v>0</v>
      </c>
      <c r="K198" s="59">
        <f t="shared" si="61"/>
        <v>0</v>
      </c>
      <c r="L198" s="54">
        <f t="shared" si="62"/>
        <v>105000</v>
      </c>
      <c r="M198" s="55">
        <f t="shared" si="63"/>
        <v>0</v>
      </c>
    </row>
    <row r="199" spans="1:14" s="7" customFormat="1" x14ac:dyDescent="0.25">
      <c r="A199" s="31"/>
      <c r="B199" s="32" t="s">
        <v>433</v>
      </c>
      <c r="C199" s="33">
        <v>300000</v>
      </c>
      <c r="D199" s="33">
        <v>300000</v>
      </c>
      <c r="E199" s="33">
        <v>300000</v>
      </c>
      <c r="F199" s="33">
        <v>300000</v>
      </c>
      <c r="G199" s="33">
        <v>300000</v>
      </c>
      <c r="H199" s="1">
        <f>APR!J197</f>
        <v>0</v>
      </c>
      <c r="I199" s="33">
        <v>0</v>
      </c>
      <c r="J199" s="33">
        <v>0</v>
      </c>
      <c r="K199" s="59">
        <f t="shared" si="61"/>
        <v>0</v>
      </c>
      <c r="L199" s="54">
        <f t="shared" si="62"/>
        <v>300000</v>
      </c>
      <c r="M199" s="55">
        <f t="shared" si="63"/>
        <v>0</v>
      </c>
      <c r="N199" s="16"/>
    </row>
    <row r="200" spans="1:14" s="7" customFormat="1" x14ac:dyDescent="0.25">
      <c r="A200" s="31"/>
      <c r="B200" s="32" t="s">
        <v>458</v>
      </c>
      <c r="C200" s="33">
        <v>600000</v>
      </c>
      <c r="D200" s="33">
        <v>600000</v>
      </c>
      <c r="E200" s="33">
        <v>600000</v>
      </c>
      <c r="F200" s="33">
        <v>600000</v>
      </c>
      <c r="G200" s="33">
        <v>600000</v>
      </c>
      <c r="H200" s="1">
        <f>APR!J198</f>
        <v>0</v>
      </c>
      <c r="I200" s="33">
        <v>0</v>
      </c>
      <c r="J200" s="33">
        <v>0</v>
      </c>
      <c r="K200" s="59">
        <f t="shared" si="61"/>
        <v>0</v>
      </c>
      <c r="L200" s="54">
        <f t="shared" si="62"/>
        <v>600000</v>
      </c>
      <c r="M200" s="55">
        <f t="shared" si="63"/>
        <v>0</v>
      </c>
      <c r="N200" s="16"/>
    </row>
    <row r="201" spans="1:14" s="7" customFormat="1" x14ac:dyDescent="0.25">
      <c r="A201" s="31"/>
      <c r="B201" s="32" t="s">
        <v>474</v>
      </c>
      <c r="C201" s="33">
        <f>SUM(C202:C207)</f>
        <v>2605000</v>
      </c>
      <c r="D201" s="33">
        <f>SUM(D202:D207)</f>
        <v>2605000</v>
      </c>
      <c r="E201" s="33">
        <f>SUM(E202:E207)</f>
        <v>2605000</v>
      </c>
      <c r="F201" s="33">
        <f>SUM(F202:F207)</f>
        <v>2605000</v>
      </c>
      <c r="G201" s="33">
        <f>SUM(G202:G207)</f>
        <v>2605000</v>
      </c>
      <c r="H201" s="33">
        <f>APR!J199</f>
        <v>0</v>
      </c>
      <c r="I201" s="33">
        <f t="shared" ref="I201:J201" si="93">SUM(I202:I207)</f>
        <v>0</v>
      </c>
      <c r="J201" s="33">
        <f t="shared" si="93"/>
        <v>0</v>
      </c>
      <c r="K201" s="59">
        <f t="shared" si="61"/>
        <v>0</v>
      </c>
      <c r="L201" s="33">
        <f t="shared" si="62"/>
        <v>2605000</v>
      </c>
      <c r="M201" s="55">
        <f t="shared" si="63"/>
        <v>0</v>
      </c>
      <c r="N201" s="16"/>
    </row>
    <row r="202" spans="1:14" s="7" customFormat="1" x14ac:dyDescent="0.25">
      <c r="A202" s="31"/>
      <c r="B202" s="32" t="s">
        <v>484</v>
      </c>
      <c r="C202" s="33">
        <v>250000</v>
      </c>
      <c r="D202" s="33">
        <v>250000</v>
      </c>
      <c r="E202" s="33">
        <v>250000</v>
      </c>
      <c r="F202" s="33">
        <v>250000</v>
      </c>
      <c r="G202" s="33">
        <v>250000</v>
      </c>
      <c r="H202" s="1">
        <f>APR!J200</f>
        <v>0</v>
      </c>
      <c r="I202" s="33">
        <v>0</v>
      </c>
      <c r="J202" s="33">
        <v>0</v>
      </c>
      <c r="K202" s="59">
        <f t="shared" ref="K202:K265" si="94">SUM(H202:J202)</f>
        <v>0</v>
      </c>
      <c r="L202" s="54">
        <f t="shared" ref="L202:L265" si="95">F202-K202</f>
        <v>250000</v>
      </c>
      <c r="M202" s="55">
        <f t="shared" ref="M202:M265" si="96">K202/F202</f>
        <v>0</v>
      </c>
      <c r="N202" s="16"/>
    </row>
    <row r="203" spans="1:14" s="7" customFormat="1" x14ac:dyDescent="0.25">
      <c r="A203" s="31"/>
      <c r="B203" s="32" t="s">
        <v>336</v>
      </c>
      <c r="C203" s="33">
        <v>150000</v>
      </c>
      <c r="D203" s="33">
        <v>150000</v>
      </c>
      <c r="E203" s="33">
        <v>150000</v>
      </c>
      <c r="F203" s="33">
        <v>150000</v>
      </c>
      <c r="G203" s="33">
        <v>150000</v>
      </c>
      <c r="H203" s="1">
        <f>APR!J201</f>
        <v>0</v>
      </c>
      <c r="I203" s="33">
        <v>0</v>
      </c>
      <c r="J203" s="33">
        <v>0</v>
      </c>
      <c r="K203" s="59">
        <f t="shared" si="94"/>
        <v>0</v>
      </c>
      <c r="L203" s="54">
        <f t="shared" si="95"/>
        <v>150000</v>
      </c>
      <c r="M203" s="55">
        <f t="shared" si="96"/>
        <v>0</v>
      </c>
      <c r="N203" s="16"/>
    </row>
    <row r="204" spans="1:14" x14ac:dyDescent="0.25">
      <c r="A204" s="31"/>
      <c r="B204" s="32" t="s">
        <v>496</v>
      </c>
      <c r="C204" s="33">
        <v>225000</v>
      </c>
      <c r="D204" s="33">
        <v>225000</v>
      </c>
      <c r="E204" s="33">
        <v>225000</v>
      </c>
      <c r="F204" s="33">
        <v>225000</v>
      </c>
      <c r="G204" s="33">
        <v>225000</v>
      </c>
      <c r="H204" s="1">
        <f>APR!J202</f>
        <v>0</v>
      </c>
      <c r="I204" s="33">
        <v>0</v>
      </c>
      <c r="J204" s="33">
        <v>0</v>
      </c>
      <c r="K204" s="59">
        <f t="shared" si="94"/>
        <v>0</v>
      </c>
      <c r="L204" s="54">
        <f t="shared" si="95"/>
        <v>225000</v>
      </c>
      <c r="M204" s="55">
        <f t="shared" si="96"/>
        <v>0</v>
      </c>
    </row>
    <row r="205" spans="1:14" x14ac:dyDescent="0.25">
      <c r="A205" s="31"/>
      <c r="B205" s="32" t="s">
        <v>500</v>
      </c>
      <c r="C205" s="33">
        <v>450000</v>
      </c>
      <c r="D205" s="33">
        <v>450000</v>
      </c>
      <c r="E205" s="33">
        <v>450000</v>
      </c>
      <c r="F205" s="33">
        <v>450000</v>
      </c>
      <c r="G205" s="33">
        <v>450000</v>
      </c>
      <c r="H205" s="1">
        <f>APR!J203</f>
        <v>0</v>
      </c>
      <c r="I205" s="33">
        <v>0</v>
      </c>
      <c r="J205" s="33">
        <v>0</v>
      </c>
      <c r="K205" s="59">
        <f t="shared" si="94"/>
        <v>0</v>
      </c>
      <c r="L205" s="54">
        <f t="shared" si="95"/>
        <v>450000</v>
      </c>
      <c r="M205" s="55">
        <f t="shared" si="96"/>
        <v>0</v>
      </c>
    </row>
    <row r="206" spans="1:14" x14ac:dyDescent="0.25">
      <c r="A206" s="31"/>
      <c r="B206" s="32" t="s">
        <v>504</v>
      </c>
      <c r="C206" s="33">
        <v>1500000</v>
      </c>
      <c r="D206" s="33">
        <v>1500000</v>
      </c>
      <c r="E206" s="33">
        <v>1500000</v>
      </c>
      <c r="F206" s="33">
        <v>1500000</v>
      </c>
      <c r="G206" s="33">
        <v>1500000</v>
      </c>
      <c r="H206" s="1">
        <f>APR!J204</f>
        <v>0</v>
      </c>
      <c r="I206" s="33">
        <v>0</v>
      </c>
      <c r="J206" s="33">
        <v>0</v>
      </c>
      <c r="K206" s="59">
        <f t="shared" si="94"/>
        <v>0</v>
      </c>
      <c r="L206" s="54">
        <f t="shared" si="95"/>
        <v>1500000</v>
      </c>
      <c r="M206" s="55">
        <f t="shared" si="96"/>
        <v>0</v>
      </c>
    </row>
    <row r="207" spans="1:14" x14ac:dyDescent="0.25">
      <c r="A207" s="31"/>
      <c r="B207" s="32" t="s">
        <v>509</v>
      </c>
      <c r="C207" s="33">
        <v>30000</v>
      </c>
      <c r="D207" s="33">
        <v>30000</v>
      </c>
      <c r="E207" s="33">
        <v>30000</v>
      </c>
      <c r="F207" s="33">
        <v>30000</v>
      </c>
      <c r="G207" s="33">
        <v>30000</v>
      </c>
      <c r="H207" s="1">
        <f>APR!J205</f>
        <v>0</v>
      </c>
      <c r="I207" s="33">
        <v>0</v>
      </c>
      <c r="J207" s="33">
        <v>0</v>
      </c>
      <c r="K207" s="59">
        <f t="shared" si="94"/>
        <v>0</v>
      </c>
      <c r="L207" s="54">
        <f t="shared" si="95"/>
        <v>30000</v>
      </c>
      <c r="M207" s="55">
        <f t="shared" si="96"/>
        <v>0</v>
      </c>
    </row>
    <row r="208" spans="1:14" s="7" customFormat="1" x14ac:dyDescent="0.25">
      <c r="A208" s="31">
        <v>521213</v>
      </c>
      <c r="B208" s="32" t="s">
        <v>212</v>
      </c>
      <c r="C208" s="33">
        <f>SUM(C209:C213)</f>
        <v>1700000</v>
      </c>
      <c r="D208" s="33">
        <f>SUM(D209:D213)</f>
        <v>1700000</v>
      </c>
      <c r="E208" s="33">
        <f>SUM(E209:E213)</f>
        <v>1700000</v>
      </c>
      <c r="F208" s="33">
        <f>SUM(F209:F213)</f>
        <v>1700000</v>
      </c>
      <c r="G208" s="33">
        <f>SUM(G209:G213)</f>
        <v>1700000</v>
      </c>
      <c r="H208" s="33">
        <f>APR!J206</f>
        <v>0</v>
      </c>
      <c r="I208" s="33">
        <f t="shared" ref="I208:J208" si="97">SUM(I209:I213)</f>
        <v>0</v>
      </c>
      <c r="J208" s="33">
        <f t="shared" si="97"/>
        <v>0</v>
      </c>
      <c r="K208" s="59">
        <f t="shared" si="94"/>
        <v>0</v>
      </c>
      <c r="L208" s="33">
        <f t="shared" si="95"/>
        <v>1700000</v>
      </c>
      <c r="M208" s="55">
        <f t="shared" si="96"/>
        <v>0</v>
      </c>
      <c r="N208" s="16"/>
    </row>
    <row r="209" spans="1:14" x14ac:dyDescent="0.25">
      <c r="A209" s="31"/>
      <c r="B209" s="32" t="s">
        <v>332</v>
      </c>
      <c r="C209" s="33">
        <v>250000</v>
      </c>
      <c r="D209" s="33">
        <v>250000</v>
      </c>
      <c r="E209" s="33">
        <v>250000</v>
      </c>
      <c r="F209" s="33">
        <v>250000</v>
      </c>
      <c r="G209" s="33">
        <v>250000</v>
      </c>
      <c r="H209" s="1">
        <f>APR!J207</f>
        <v>0</v>
      </c>
      <c r="I209" s="33">
        <v>0</v>
      </c>
      <c r="J209" s="33">
        <v>0</v>
      </c>
      <c r="K209" s="59">
        <f t="shared" si="94"/>
        <v>0</v>
      </c>
      <c r="L209" s="54">
        <f t="shared" si="95"/>
        <v>250000</v>
      </c>
      <c r="M209" s="55">
        <f t="shared" si="96"/>
        <v>0</v>
      </c>
    </row>
    <row r="210" spans="1:14" x14ac:dyDescent="0.25">
      <c r="A210" s="31"/>
      <c r="B210" s="32" t="s">
        <v>393</v>
      </c>
      <c r="C210" s="33">
        <v>200000</v>
      </c>
      <c r="D210" s="33">
        <v>200000</v>
      </c>
      <c r="E210" s="33">
        <v>200000</v>
      </c>
      <c r="F210" s="33">
        <v>200000</v>
      </c>
      <c r="G210" s="33">
        <v>200000</v>
      </c>
      <c r="H210" s="1">
        <f>APR!J208</f>
        <v>0</v>
      </c>
      <c r="I210" s="33">
        <v>0</v>
      </c>
      <c r="J210" s="33">
        <v>0</v>
      </c>
      <c r="K210" s="59">
        <f t="shared" si="94"/>
        <v>0</v>
      </c>
      <c r="L210" s="54">
        <f t="shared" si="95"/>
        <v>200000</v>
      </c>
      <c r="M210" s="55">
        <f t="shared" si="96"/>
        <v>0</v>
      </c>
    </row>
    <row r="211" spans="1:14" x14ac:dyDescent="0.25">
      <c r="A211" s="31"/>
      <c r="B211" s="32" t="s">
        <v>434</v>
      </c>
      <c r="C211" s="33">
        <v>150000</v>
      </c>
      <c r="D211" s="33">
        <v>150000</v>
      </c>
      <c r="E211" s="33">
        <v>150000</v>
      </c>
      <c r="F211" s="33">
        <v>150000</v>
      </c>
      <c r="G211" s="33">
        <v>150000</v>
      </c>
      <c r="H211" s="1">
        <f>APR!J209</f>
        <v>0</v>
      </c>
      <c r="I211" s="33">
        <v>0</v>
      </c>
      <c r="J211" s="33">
        <v>0</v>
      </c>
      <c r="K211" s="59">
        <f t="shared" si="94"/>
        <v>0</v>
      </c>
      <c r="L211" s="54">
        <f t="shared" si="95"/>
        <v>150000</v>
      </c>
      <c r="M211" s="55">
        <f t="shared" si="96"/>
        <v>0</v>
      </c>
    </row>
    <row r="212" spans="1:14" x14ac:dyDescent="0.25">
      <c r="A212" s="31"/>
      <c r="B212" s="32" t="s">
        <v>459</v>
      </c>
      <c r="C212" s="33">
        <v>100000</v>
      </c>
      <c r="D212" s="33">
        <v>100000</v>
      </c>
      <c r="E212" s="33">
        <v>100000</v>
      </c>
      <c r="F212" s="33">
        <v>100000</v>
      </c>
      <c r="G212" s="33">
        <v>100000</v>
      </c>
      <c r="H212" s="1">
        <f>APR!J210</f>
        <v>0</v>
      </c>
      <c r="I212" s="33">
        <v>0</v>
      </c>
      <c r="J212" s="33">
        <v>0</v>
      </c>
      <c r="K212" s="59">
        <f t="shared" si="94"/>
        <v>0</v>
      </c>
      <c r="L212" s="54">
        <f t="shared" si="95"/>
        <v>100000</v>
      </c>
      <c r="M212" s="55">
        <f t="shared" si="96"/>
        <v>0</v>
      </c>
    </row>
    <row r="213" spans="1:14" s="7" customFormat="1" x14ac:dyDescent="0.25">
      <c r="A213" s="31"/>
      <c r="B213" s="32" t="s">
        <v>475</v>
      </c>
      <c r="C213" s="33">
        <v>1000000</v>
      </c>
      <c r="D213" s="33">
        <v>1000000</v>
      </c>
      <c r="E213" s="33">
        <v>1000000</v>
      </c>
      <c r="F213" s="33">
        <v>1000000</v>
      </c>
      <c r="G213" s="33">
        <v>1000000</v>
      </c>
      <c r="H213" s="1">
        <f>APR!J211</f>
        <v>0</v>
      </c>
      <c r="I213" s="33">
        <v>0</v>
      </c>
      <c r="J213" s="33">
        <v>0</v>
      </c>
      <c r="K213" s="59">
        <f t="shared" si="94"/>
        <v>0</v>
      </c>
      <c r="L213" s="54">
        <f t="shared" si="95"/>
        <v>1000000</v>
      </c>
      <c r="M213" s="55">
        <f t="shared" si="96"/>
        <v>0</v>
      </c>
      <c r="N213" s="16"/>
    </row>
    <row r="214" spans="1:14" s="26" customFormat="1" x14ac:dyDescent="0.25">
      <c r="A214" s="31">
        <v>521219</v>
      </c>
      <c r="B214" s="32" t="s">
        <v>213</v>
      </c>
      <c r="C214" s="33">
        <f>C215</f>
        <v>4500000</v>
      </c>
      <c r="D214" s="33">
        <f>D215</f>
        <v>4500000</v>
      </c>
      <c r="E214" s="33">
        <f>E215</f>
        <v>4500000</v>
      </c>
      <c r="F214" s="33">
        <f>F215</f>
        <v>4500000</v>
      </c>
      <c r="G214" s="33">
        <f>G215</f>
        <v>4500000</v>
      </c>
      <c r="H214" s="33">
        <f>APR!J212</f>
        <v>0</v>
      </c>
      <c r="I214" s="33">
        <f t="shared" ref="I214:J214" si="98">I215</f>
        <v>0</v>
      </c>
      <c r="J214" s="33">
        <f t="shared" si="98"/>
        <v>0</v>
      </c>
      <c r="K214" s="59">
        <f t="shared" si="94"/>
        <v>0</v>
      </c>
      <c r="L214" s="33">
        <f t="shared" si="95"/>
        <v>4500000</v>
      </c>
      <c r="M214" s="55">
        <f t="shared" si="96"/>
        <v>0</v>
      </c>
      <c r="N214" s="25"/>
    </row>
    <row r="215" spans="1:14" x14ac:dyDescent="0.25">
      <c r="A215" s="31"/>
      <c r="B215" s="32" t="s">
        <v>333</v>
      </c>
      <c r="C215" s="33">
        <f>SUM(C216:C218)</f>
        <v>4500000</v>
      </c>
      <c r="D215" s="33">
        <f>SUM(D216:D218)</f>
        <v>4500000</v>
      </c>
      <c r="E215" s="33">
        <f>SUM(E216:E218)</f>
        <v>4500000</v>
      </c>
      <c r="F215" s="33">
        <f>SUM(F216:F218)</f>
        <v>4500000</v>
      </c>
      <c r="G215" s="33">
        <f>SUM(G216:G218)</f>
        <v>4500000</v>
      </c>
      <c r="H215" s="33">
        <f>APR!J213</f>
        <v>0</v>
      </c>
      <c r="I215" s="33">
        <f t="shared" ref="I215:J215" si="99">SUM(I216:I218)</f>
        <v>0</v>
      </c>
      <c r="J215" s="33">
        <f t="shared" si="99"/>
        <v>0</v>
      </c>
      <c r="K215" s="59">
        <f t="shared" si="94"/>
        <v>0</v>
      </c>
      <c r="L215" s="33">
        <f t="shared" si="95"/>
        <v>4500000</v>
      </c>
      <c r="M215" s="55">
        <f t="shared" si="96"/>
        <v>0</v>
      </c>
    </row>
    <row r="216" spans="1:14" s="7" customFormat="1" x14ac:dyDescent="0.25">
      <c r="A216" s="31"/>
      <c r="B216" s="32" t="s">
        <v>394</v>
      </c>
      <c r="C216" s="33">
        <v>2000000</v>
      </c>
      <c r="D216" s="33">
        <v>2000000</v>
      </c>
      <c r="E216" s="33">
        <v>2000000</v>
      </c>
      <c r="F216" s="33">
        <v>2000000</v>
      </c>
      <c r="G216" s="33">
        <v>2000000</v>
      </c>
      <c r="H216" s="1">
        <f>APR!J214</f>
        <v>0</v>
      </c>
      <c r="I216" s="33">
        <v>0</v>
      </c>
      <c r="J216" s="33">
        <v>0</v>
      </c>
      <c r="K216" s="59">
        <f t="shared" si="94"/>
        <v>0</v>
      </c>
      <c r="L216" s="54">
        <f t="shared" si="95"/>
        <v>2000000</v>
      </c>
      <c r="M216" s="55">
        <f t="shared" si="96"/>
        <v>0</v>
      </c>
      <c r="N216" s="16"/>
    </row>
    <row r="217" spans="1:14" s="7" customFormat="1" x14ac:dyDescent="0.25">
      <c r="A217" s="31"/>
      <c r="B217" s="32" t="s">
        <v>394</v>
      </c>
      <c r="C217" s="33">
        <v>1500000</v>
      </c>
      <c r="D217" s="33">
        <v>1500000</v>
      </c>
      <c r="E217" s="33">
        <v>1500000</v>
      </c>
      <c r="F217" s="33">
        <v>1500000</v>
      </c>
      <c r="G217" s="33">
        <v>1500000</v>
      </c>
      <c r="H217" s="1">
        <f>APR!J215</f>
        <v>0</v>
      </c>
      <c r="I217" s="33">
        <v>0</v>
      </c>
      <c r="J217" s="33">
        <v>0</v>
      </c>
      <c r="K217" s="59">
        <f t="shared" si="94"/>
        <v>0</v>
      </c>
      <c r="L217" s="54">
        <f t="shared" si="95"/>
        <v>1500000</v>
      </c>
      <c r="M217" s="55">
        <f t="shared" si="96"/>
        <v>0</v>
      </c>
      <c r="N217" s="16"/>
    </row>
    <row r="218" spans="1:14" s="7" customFormat="1" x14ac:dyDescent="0.25">
      <c r="A218" s="31"/>
      <c r="B218" s="32" t="s">
        <v>394</v>
      </c>
      <c r="C218" s="33">
        <v>1000000</v>
      </c>
      <c r="D218" s="33">
        <v>1000000</v>
      </c>
      <c r="E218" s="33">
        <v>1000000</v>
      </c>
      <c r="F218" s="33">
        <v>1000000</v>
      </c>
      <c r="G218" s="33">
        <v>1000000</v>
      </c>
      <c r="H218" s="1">
        <f>APR!J216</f>
        <v>0</v>
      </c>
      <c r="I218" s="33">
        <v>0</v>
      </c>
      <c r="J218" s="33">
        <v>0</v>
      </c>
      <c r="K218" s="59">
        <f t="shared" si="94"/>
        <v>0</v>
      </c>
      <c r="L218" s="54">
        <f t="shared" si="95"/>
        <v>1000000</v>
      </c>
      <c r="M218" s="55">
        <f t="shared" si="96"/>
        <v>0</v>
      </c>
      <c r="N218" s="16"/>
    </row>
    <row r="219" spans="1:14" x14ac:dyDescent="0.25">
      <c r="A219" s="31">
        <v>522191</v>
      </c>
      <c r="B219" s="32" t="s">
        <v>219</v>
      </c>
      <c r="C219" s="33">
        <f>C220</f>
        <v>4050000</v>
      </c>
      <c r="D219" s="33">
        <f>D220</f>
        <v>4050000</v>
      </c>
      <c r="E219" s="33">
        <f>E220</f>
        <v>4050000</v>
      </c>
      <c r="F219" s="33">
        <f>F220</f>
        <v>4050000</v>
      </c>
      <c r="G219" s="33">
        <f>G220</f>
        <v>4050000</v>
      </c>
      <c r="H219" s="33">
        <f>APR!J217</f>
        <v>0</v>
      </c>
      <c r="I219" s="33">
        <f t="shared" ref="I219:J219" si="100">I220</f>
        <v>0</v>
      </c>
      <c r="J219" s="33">
        <f t="shared" si="100"/>
        <v>0</v>
      </c>
      <c r="K219" s="59">
        <f t="shared" si="94"/>
        <v>0</v>
      </c>
      <c r="L219" s="33">
        <f t="shared" si="95"/>
        <v>4050000</v>
      </c>
      <c r="M219" s="55">
        <f t="shared" si="96"/>
        <v>0</v>
      </c>
    </row>
    <row r="220" spans="1:14" s="7" customFormat="1" x14ac:dyDescent="0.25">
      <c r="A220" s="31"/>
      <c r="B220" s="32" t="s">
        <v>435</v>
      </c>
      <c r="C220" s="33">
        <v>4050000</v>
      </c>
      <c r="D220" s="33">
        <v>4050000</v>
      </c>
      <c r="E220" s="33">
        <v>4050000</v>
      </c>
      <c r="F220" s="33">
        <v>4050000</v>
      </c>
      <c r="G220" s="33">
        <v>4050000</v>
      </c>
      <c r="H220" s="1">
        <f>APR!J218</f>
        <v>0</v>
      </c>
      <c r="I220" s="33">
        <v>0</v>
      </c>
      <c r="J220" s="33">
        <v>0</v>
      </c>
      <c r="K220" s="59">
        <f t="shared" si="94"/>
        <v>0</v>
      </c>
      <c r="L220" s="54">
        <f t="shared" si="95"/>
        <v>4050000</v>
      </c>
      <c r="M220" s="55">
        <f t="shared" si="96"/>
        <v>0</v>
      </c>
      <c r="N220" s="16"/>
    </row>
    <row r="221" spans="1:14" x14ac:dyDescent="0.25">
      <c r="A221" s="31" t="s">
        <v>239</v>
      </c>
      <c r="B221" s="32" t="s">
        <v>122</v>
      </c>
      <c r="C221" s="33">
        <f>C222+C226+C233</f>
        <v>15875000</v>
      </c>
      <c r="D221" s="33">
        <f>D222+D226+D233</f>
        <v>15875000</v>
      </c>
      <c r="E221" s="33">
        <f>E222+E226+E233</f>
        <v>15875000</v>
      </c>
      <c r="F221" s="33">
        <f>F222+F226+F233</f>
        <v>15875000</v>
      </c>
      <c r="G221" s="33">
        <f>G222+G226+G233</f>
        <v>15875000</v>
      </c>
      <c r="H221" s="33">
        <f>APR!J219</f>
        <v>3950000</v>
      </c>
      <c r="I221" s="33">
        <f t="shared" ref="I221:J221" si="101">I222+I226+I233</f>
        <v>0</v>
      </c>
      <c r="J221" s="33">
        <f t="shared" si="101"/>
        <v>0</v>
      </c>
      <c r="K221" s="59">
        <f t="shared" si="94"/>
        <v>3950000</v>
      </c>
      <c r="L221" s="33">
        <f t="shared" si="95"/>
        <v>11925000</v>
      </c>
      <c r="M221" s="55">
        <f t="shared" si="96"/>
        <v>0.24881889763779527</v>
      </c>
    </row>
    <row r="222" spans="1:14" x14ac:dyDescent="0.25">
      <c r="A222" s="31" t="s">
        <v>0</v>
      </c>
      <c r="B222" s="32" t="s">
        <v>240</v>
      </c>
      <c r="C222" s="33">
        <f>C223</f>
        <v>2975000</v>
      </c>
      <c r="D222" s="33">
        <f>D223</f>
        <v>2975000</v>
      </c>
      <c r="E222" s="33">
        <f>E223</f>
        <v>2975000</v>
      </c>
      <c r="F222" s="33">
        <f>F223</f>
        <v>2975000</v>
      </c>
      <c r="G222" s="33">
        <f>G223</f>
        <v>2975000</v>
      </c>
      <c r="H222" s="33">
        <f>APR!J220</f>
        <v>950000</v>
      </c>
      <c r="I222" s="33">
        <f t="shared" ref="I222:J222" si="102">I223</f>
        <v>0</v>
      </c>
      <c r="J222" s="33">
        <f t="shared" si="102"/>
        <v>0</v>
      </c>
      <c r="K222" s="59">
        <f t="shared" si="94"/>
        <v>950000</v>
      </c>
      <c r="L222" s="33">
        <f t="shared" si="95"/>
        <v>2025000</v>
      </c>
      <c r="M222" s="55">
        <f t="shared" si="96"/>
        <v>0.31932773109243695</v>
      </c>
    </row>
    <row r="223" spans="1:14" x14ac:dyDescent="0.25">
      <c r="A223" s="31">
        <v>521211</v>
      </c>
      <c r="B223" s="32" t="s">
        <v>1</v>
      </c>
      <c r="C223" s="33">
        <f>SUM(C224:C225)</f>
        <v>2975000</v>
      </c>
      <c r="D223" s="33">
        <f>SUM(D224:D225)</f>
        <v>2975000</v>
      </c>
      <c r="E223" s="33">
        <f>SUM(E224:E225)</f>
        <v>2975000</v>
      </c>
      <c r="F223" s="33">
        <f>SUM(F224:F225)</f>
        <v>2975000</v>
      </c>
      <c r="G223" s="33">
        <f>SUM(G224:G225)</f>
        <v>2975000</v>
      </c>
      <c r="H223" s="33">
        <f>APR!J221</f>
        <v>950000</v>
      </c>
      <c r="I223" s="33">
        <f t="shared" ref="I223:J223" si="103">SUM(I224:I225)</f>
        <v>0</v>
      </c>
      <c r="J223" s="33">
        <f t="shared" si="103"/>
        <v>0</v>
      </c>
      <c r="K223" s="59">
        <f t="shared" si="94"/>
        <v>950000</v>
      </c>
      <c r="L223" s="33">
        <f t="shared" si="95"/>
        <v>2025000</v>
      </c>
      <c r="M223" s="55">
        <f t="shared" si="96"/>
        <v>0.31932773109243695</v>
      </c>
    </row>
    <row r="224" spans="1:14" s="7" customFormat="1" x14ac:dyDescent="0.25">
      <c r="A224" s="31"/>
      <c r="B224" s="32" t="s">
        <v>334</v>
      </c>
      <c r="C224" s="33">
        <v>2700000</v>
      </c>
      <c r="D224" s="33">
        <v>2700000</v>
      </c>
      <c r="E224" s="33">
        <v>2700000</v>
      </c>
      <c r="F224" s="33">
        <v>2700000</v>
      </c>
      <c r="G224" s="33">
        <v>2700000</v>
      </c>
      <c r="H224" s="1">
        <f>APR!J222</f>
        <v>675000</v>
      </c>
      <c r="I224" s="33"/>
      <c r="J224" s="33">
        <v>0</v>
      </c>
      <c r="K224" s="59">
        <f t="shared" si="94"/>
        <v>675000</v>
      </c>
      <c r="L224" s="54">
        <f t="shared" si="95"/>
        <v>2025000</v>
      </c>
      <c r="M224" s="55">
        <f t="shared" si="96"/>
        <v>0.25</v>
      </c>
      <c r="N224" s="16"/>
    </row>
    <row r="225" spans="1:14" s="112" customFormat="1" x14ac:dyDescent="0.25">
      <c r="A225" s="102"/>
      <c r="B225" s="103" t="s">
        <v>281</v>
      </c>
      <c r="C225" s="104">
        <v>275000</v>
      </c>
      <c r="D225" s="104">
        <v>275000</v>
      </c>
      <c r="E225" s="104">
        <v>275000</v>
      </c>
      <c r="F225" s="104">
        <v>275000</v>
      </c>
      <c r="G225" s="33">
        <v>275000</v>
      </c>
      <c r="H225" s="105">
        <f>APR!J223</f>
        <v>275000</v>
      </c>
      <c r="I225" s="104"/>
      <c r="J225" s="104">
        <v>0</v>
      </c>
      <c r="K225" s="106">
        <f t="shared" si="94"/>
        <v>275000</v>
      </c>
      <c r="L225" s="107">
        <f t="shared" si="95"/>
        <v>0</v>
      </c>
      <c r="M225" s="108">
        <f t="shared" si="96"/>
        <v>1</v>
      </c>
      <c r="N225" s="111"/>
    </row>
    <row r="226" spans="1:14" x14ac:dyDescent="0.25">
      <c r="A226" s="31" t="s">
        <v>11</v>
      </c>
      <c r="B226" s="32" t="s">
        <v>241</v>
      </c>
      <c r="C226" s="33">
        <f>C227+C230</f>
        <v>12300000</v>
      </c>
      <c r="D226" s="33">
        <f>D227+D230</f>
        <v>12300000</v>
      </c>
      <c r="E226" s="33">
        <f>E227+E230</f>
        <v>12300000</v>
      </c>
      <c r="F226" s="33">
        <f>F227+F230</f>
        <v>12300000</v>
      </c>
      <c r="G226" s="33">
        <f>G227+G230</f>
        <v>12300000</v>
      </c>
      <c r="H226" s="33">
        <f>APR!J224</f>
        <v>2850000</v>
      </c>
      <c r="I226" s="33">
        <f t="shared" ref="I226:J226" si="104">I227+I230</f>
        <v>0</v>
      </c>
      <c r="J226" s="33">
        <f t="shared" si="104"/>
        <v>0</v>
      </c>
      <c r="K226" s="59">
        <f t="shared" si="94"/>
        <v>2850000</v>
      </c>
      <c r="L226" s="33">
        <f t="shared" si="95"/>
        <v>9450000</v>
      </c>
      <c r="M226" s="55">
        <f t="shared" si="96"/>
        <v>0.23170731707317074</v>
      </c>
    </row>
    <row r="227" spans="1:14" x14ac:dyDescent="0.25">
      <c r="A227" s="31">
        <v>521211</v>
      </c>
      <c r="B227" s="32" t="s">
        <v>1</v>
      </c>
      <c r="C227" s="33">
        <f>SUM(C228:C229)</f>
        <v>6000000</v>
      </c>
      <c r="D227" s="33">
        <f>SUM(D228:D229)</f>
        <v>6000000</v>
      </c>
      <c r="E227" s="33">
        <f>SUM(E228:E229)</f>
        <v>6000000</v>
      </c>
      <c r="F227" s="33">
        <f>SUM(F228:F229)</f>
        <v>6000000</v>
      </c>
      <c r="G227" s="33">
        <f>SUM(G228:G229)</f>
        <v>6000000</v>
      </c>
      <c r="H227" s="33">
        <f>APR!J225</f>
        <v>1500000</v>
      </c>
      <c r="I227" s="33">
        <f t="shared" ref="I227:J227" si="105">SUM(I228:I229)</f>
        <v>0</v>
      </c>
      <c r="J227" s="33">
        <f t="shared" si="105"/>
        <v>0</v>
      </c>
      <c r="K227" s="59">
        <f t="shared" si="94"/>
        <v>1500000</v>
      </c>
      <c r="L227" s="33">
        <f t="shared" si="95"/>
        <v>4500000</v>
      </c>
      <c r="M227" s="55">
        <f t="shared" si="96"/>
        <v>0.25</v>
      </c>
    </row>
    <row r="228" spans="1:14" x14ac:dyDescent="0.25">
      <c r="A228" s="31"/>
      <c r="B228" s="32" t="s">
        <v>335</v>
      </c>
      <c r="C228" s="33">
        <v>3600000</v>
      </c>
      <c r="D228" s="33">
        <v>3600000</v>
      </c>
      <c r="E228" s="33">
        <v>3600000</v>
      </c>
      <c r="F228" s="33">
        <v>3600000</v>
      </c>
      <c r="G228" s="33">
        <v>3600000</v>
      </c>
      <c r="H228" s="1">
        <f>APR!J226</f>
        <v>900000</v>
      </c>
      <c r="I228" s="33"/>
      <c r="J228" s="33">
        <v>0</v>
      </c>
      <c r="K228" s="59">
        <f t="shared" si="94"/>
        <v>900000</v>
      </c>
      <c r="L228" s="54">
        <f t="shared" si="95"/>
        <v>2700000</v>
      </c>
      <c r="M228" s="55">
        <f t="shared" si="96"/>
        <v>0.25</v>
      </c>
    </row>
    <row r="229" spans="1:14" x14ac:dyDescent="0.25">
      <c r="A229" s="31"/>
      <c r="B229" s="32" t="s">
        <v>395</v>
      </c>
      <c r="C229" s="33">
        <v>2400000</v>
      </c>
      <c r="D229" s="33">
        <v>2400000</v>
      </c>
      <c r="E229" s="33">
        <v>2400000</v>
      </c>
      <c r="F229" s="33">
        <v>2400000</v>
      </c>
      <c r="G229" s="33">
        <v>2400000</v>
      </c>
      <c r="H229" s="1">
        <f>APR!J227</f>
        <v>600000</v>
      </c>
      <c r="I229" s="33"/>
      <c r="J229" s="33">
        <v>0</v>
      </c>
      <c r="K229" s="59">
        <f t="shared" si="94"/>
        <v>600000</v>
      </c>
      <c r="L229" s="54">
        <f t="shared" si="95"/>
        <v>1800000</v>
      </c>
      <c r="M229" s="55">
        <f t="shared" si="96"/>
        <v>0.25</v>
      </c>
    </row>
    <row r="230" spans="1:14" x14ac:dyDescent="0.25">
      <c r="A230" s="31">
        <v>522151</v>
      </c>
      <c r="B230" s="32" t="s">
        <v>34</v>
      </c>
      <c r="C230" s="33">
        <f>SUM(C231:C232)</f>
        <v>6300000</v>
      </c>
      <c r="D230" s="33">
        <f>SUM(D231:D232)</f>
        <v>6300000</v>
      </c>
      <c r="E230" s="33">
        <f>SUM(E231:E232)</f>
        <v>6300000</v>
      </c>
      <c r="F230" s="33">
        <f>SUM(F231:F232)</f>
        <v>6300000</v>
      </c>
      <c r="G230" s="33">
        <f>SUM(G231:G232)</f>
        <v>6300000</v>
      </c>
      <c r="H230" s="33">
        <f>APR!J228</f>
        <v>1350000</v>
      </c>
      <c r="I230" s="33">
        <f t="shared" ref="I230:J230" si="106">SUM(I231:I232)</f>
        <v>0</v>
      </c>
      <c r="J230" s="33">
        <f t="shared" si="106"/>
        <v>0</v>
      </c>
      <c r="K230" s="59">
        <f t="shared" si="94"/>
        <v>1350000</v>
      </c>
      <c r="L230" s="33">
        <f t="shared" si="95"/>
        <v>4950000</v>
      </c>
      <c r="M230" s="55">
        <f t="shared" si="96"/>
        <v>0.21428571428571427</v>
      </c>
    </row>
    <row r="231" spans="1:14" s="7" customFormat="1" x14ac:dyDescent="0.25">
      <c r="A231" s="31"/>
      <c r="B231" s="32" t="s">
        <v>485</v>
      </c>
      <c r="C231" s="33">
        <v>4500000</v>
      </c>
      <c r="D231" s="33">
        <v>4500000</v>
      </c>
      <c r="E231" s="33">
        <v>4500000</v>
      </c>
      <c r="F231" s="33">
        <v>4500000</v>
      </c>
      <c r="G231" s="33">
        <v>4500000</v>
      </c>
      <c r="H231" s="1">
        <f>APR!J229</f>
        <v>750000</v>
      </c>
      <c r="I231" s="33"/>
      <c r="J231" s="33">
        <v>0</v>
      </c>
      <c r="K231" s="59">
        <f t="shared" si="94"/>
        <v>750000</v>
      </c>
      <c r="L231" s="54">
        <f t="shared" si="95"/>
        <v>3750000</v>
      </c>
      <c r="M231" s="55">
        <f t="shared" si="96"/>
        <v>0.16666666666666666</v>
      </c>
      <c r="N231" s="16"/>
    </row>
    <row r="232" spans="1:14" s="26" customFormat="1" x14ac:dyDescent="0.25">
      <c r="A232" s="31"/>
      <c r="B232" s="32" t="s">
        <v>486</v>
      </c>
      <c r="C232" s="33">
        <v>1800000</v>
      </c>
      <c r="D232" s="33">
        <v>1800000</v>
      </c>
      <c r="E232" s="33">
        <v>1800000</v>
      </c>
      <c r="F232" s="33">
        <v>1800000</v>
      </c>
      <c r="G232" s="33">
        <v>1800000</v>
      </c>
      <c r="H232" s="1">
        <f>APR!J230</f>
        <v>600000</v>
      </c>
      <c r="I232" s="33"/>
      <c r="J232" s="33">
        <v>0</v>
      </c>
      <c r="K232" s="59">
        <f t="shared" si="94"/>
        <v>600000</v>
      </c>
      <c r="L232" s="54">
        <f t="shared" si="95"/>
        <v>1200000</v>
      </c>
      <c r="M232" s="55">
        <f t="shared" si="96"/>
        <v>0.33333333333333331</v>
      </c>
      <c r="N232" s="25"/>
    </row>
    <row r="233" spans="1:14" x14ac:dyDescent="0.25">
      <c r="A233" s="31" t="s">
        <v>10</v>
      </c>
      <c r="B233" s="32" t="s">
        <v>242</v>
      </c>
      <c r="C233" s="33">
        <f t="shared" ref="C233:J234" si="107">C234</f>
        <v>600000</v>
      </c>
      <c r="D233" s="33">
        <f t="shared" si="107"/>
        <v>600000</v>
      </c>
      <c r="E233" s="33">
        <f t="shared" si="107"/>
        <v>600000</v>
      </c>
      <c r="F233" s="33">
        <f t="shared" si="107"/>
        <v>600000</v>
      </c>
      <c r="G233" s="33">
        <f t="shared" si="107"/>
        <v>600000</v>
      </c>
      <c r="H233" s="33">
        <f>APR!J231</f>
        <v>150000</v>
      </c>
      <c r="I233" s="33">
        <f t="shared" si="107"/>
        <v>0</v>
      </c>
      <c r="J233" s="33">
        <f t="shared" si="107"/>
        <v>0</v>
      </c>
      <c r="K233" s="59">
        <f t="shared" si="94"/>
        <v>150000</v>
      </c>
      <c r="L233" s="33">
        <f t="shared" si="95"/>
        <v>450000</v>
      </c>
      <c r="M233" s="55">
        <f t="shared" si="96"/>
        <v>0.25</v>
      </c>
    </row>
    <row r="234" spans="1:14" x14ac:dyDescent="0.25">
      <c r="A234" s="31">
        <v>521211</v>
      </c>
      <c r="B234" s="32" t="s">
        <v>1</v>
      </c>
      <c r="C234" s="33">
        <f t="shared" si="107"/>
        <v>600000</v>
      </c>
      <c r="D234" s="33">
        <f t="shared" si="107"/>
        <v>600000</v>
      </c>
      <c r="E234" s="33">
        <f t="shared" si="107"/>
        <v>600000</v>
      </c>
      <c r="F234" s="33">
        <f t="shared" si="107"/>
        <v>600000</v>
      </c>
      <c r="G234" s="33">
        <f t="shared" si="107"/>
        <v>600000</v>
      </c>
      <c r="H234" s="33">
        <f>APR!J232</f>
        <v>150000</v>
      </c>
      <c r="I234" s="33">
        <f t="shared" si="107"/>
        <v>0</v>
      </c>
      <c r="J234" s="33">
        <f t="shared" si="107"/>
        <v>0</v>
      </c>
      <c r="K234" s="59">
        <f t="shared" si="94"/>
        <v>150000</v>
      </c>
      <c r="L234" s="33">
        <f t="shared" si="95"/>
        <v>450000</v>
      </c>
      <c r="M234" s="55">
        <f t="shared" si="96"/>
        <v>0.25</v>
      </c>
    </row>
    <row r="235" spans="1:14" s="7" customFormat="1" x14ac:dyDescent="0.25">
      <c r="A235" s="31"/>
      <c r="B235" s="32" t="s">
        <v>336</v>
      </c>
      <c r="C235" s="33">
        <v>600000</v>
      </c>
      <c r="D235" s="33">
        <v>600000</v>
      </c>
      <c r="E235" s="33">
        <v>600000</v>
      </c>
      <c r="F235" s="33">
        <v>600000</v>
      </c>
      <c r="G235" s="33">
        <v>600000</v>
      </c>
      <c r="H235" s="1">
        <f>APR!J233</f>
        <v>150000</v>
      </c>
      <c r="I235" s="33"/>
      <c r="J235" s="33">
        <v>0</v>
      </c>
      <c r="K235" s="59">
        <f t="shared" si="94"/>
        <v>150000</v>
      </c>
      <c r="L235" s="54">
        <f t="shared" si="95"/>
        <v>450000</v>
      </c>
      <c r="M235" s="55">
        <f t="shared" si="96"/>
        <v>0.25</v>
      </c>
      <c r="N235" s="16"/>
    </row>
    <row r="236" spans="1:14" s="7" customFormat="1" x14ac:dyDescent="0.25">
      <c r="A236" s="31" t="s">
        <v>192</v>
      </c>
      <c r="B236" s="32" t="s">
        <v>243</v>
      </c>
      <c r="C236" s="33">
        <f>C237+C255+C278+C292+C306+C322+C338+C358+C372+C385+C400+C427+C441+C459+C475+C489+C503+C516+C541</f>
        <v>224328000</v>
      </c>
      <c r="D236" s="33">
        <f>D237+D255+D278+D292+D306+D322+D338+D358+D372+D385+D400+D427+D441+D459+D475+D489+D503+D516+D541</f>
        <v>224328000</v>
      </c>
      <c r="E236" s="33">
        <f>E237+E255+E278+E292+E306+E322+E338+E358+E372+E385+E400+E427+E441+E459+E475+E489+E503+E516+E541</f>
        <v>224328000</v>
      </c>
      <c r="F236" s="33">
        <f>F237+F255+F278+F292+F306+F322+F338+F358+F372+F385+F400+F427+F441+F459+F475+F489+F503+F516+F541</f>
        <v>224328000</v>
      </c>
      <c r="G236" s="33">
        <f>G237+G255+G278+G292+G306+G322+G338+G358+G372+G385+G400+G427+G441+G459+G475+G489+G503+G516+G541</f>
        <v>224328000</v>
      </c>
      <c r="H236" s="33">
        <f>APR!J234</f>
        <v>47183000</v>
      </c>
      <c r="I236" s="33">
        <f t="shared" ref="I236:J236" si="108">I237+I255+I278+I292+I306+I322+I338+I358+I372+I385+I400+I427+I441+I459+I475+I489+I503+I516+I541</f>
        <v>9545000</v>
      </c>
      <c r="J236" s="33">
        <f t="shared" si="108"/>
        <v>0</v>
      </c>
      <c r="K236" s="59">
        <f t="shared" si="94"/>
        <v>56728000</v>
      </c>
      <c r="L236" s="33">
        <f t="shared" si="95"/>
        <v>167600000</v>
      </c>
      <c r="M236" s="55">
        <f t="shared" si="96"/>
        <v>0.25287971185050462</v>
      </c>
      <c r="N236" s="16"/>
    </row>
    <row r="237" spans="1:14" x14ac:dyDescent="0.25">
      <c r="A237" s="31" t="s">
        <v>191</v>
      </c>
      <c r="B237" s="32" t="s">
        <v>29</v>
      </c>
      <c r="C237" s="33">
        <f>C238+C245+C251</f>
        <v>21924000</v>
      </c>
      <c r="D237" s="33">
        <f>D238+D245+D251</f>
        <v>21924000</v>
      </c>
      <c r="E237" s="33">
        <f>E238+E245+E251</f>
        <v>21924000</v>
      </c>
      <c r="F237" s="33">
        <f>F238+F245+F251</f>
        <v>21924000</v>
      </c>
      <c r="G237" s="33">
        <f>G238+G245+G251</f>
        <v>21924000</v>
      </c>
      <c r="H237" s="33">
        <f>APR!J235</f>
        <v>9744000</v>
      </c>
      <c r="I237" s="33">
        <f t="shared" ref="I237:J237" si="109">I238+I245+I251</f>
        <v>1218000</v>
      </c>
      <c r="J237" s="33">
        <f t="shared" si="109"/>
        <v>0</v>
      </c>
      <c r="K237" s="59">
        <f t="shared" si="94"/>
        <v>10962000</v>
      </c>
      <c r="L237" s="33">
        <f t="shared" si="95"/>
        <v>10962000</v>
      </c>
      <c r="M237" s="55">
        <f t="shared" si="96"/>
        <v>0.5</v>
      </c>
    </row>
    <row r="238" spans="1:14" x14ac:dyDescent="0.25">
      <c r="A238" s="31" t="s">
        <v>216</v>
      </c>
      <c r="B238" s="32" t="s">
        <v>30</v>
      </c>
      <c r="C238" s="33">
        <f>C239+C242</f>
        <v>2844000</v>
      </c>
      <c r="D238" s="33">
        <f>D239+D242</f>
        <v>2844000</v>
      </c>
      <c r="E238" s="33">
        <f>E239+E242</f>
        <v>2844000</v>
      </c>
      <c r="F238" s="33">
        <f>F239+F242</f>
        <v>2844000</v>
      </c>
      <c r="G238" s="33">
        <f>G239+G242</f>
        <v>2844000</v>
      </c>
      <c r="H238" s="33">
        <f>APR!J236</f>
        <v>1264000</v>
      </c>
      <c r="I238" s="33">
        <f t="shared" ref="I238:J238" si="110">I239+I242</f>
        <v>158000</v>
      </c>
      <c r="J238" s="33">
        <f t="shared" si="110"/>
        <v>0</v>
      </c>
      <c r="K238" s="59">
        <f t="shared" si="94"/>
        <v>1422000</v>
      </c>
      <c r="L238" s="33">
        <f t="shared" si="95"/>
        <v>1422000</v>
      </c>
      <c r="M238" s="55">
        <f t="shared" si="96"/>
        <v>0.5</v>
      </c>
    </row>
    <row r="239" spans="1:14" s="7" customFormat="1" x14ac:dyDescent="0.25">
      <c r="A239" s="31" t="s">
        <v>0</v>
      </c>
      <c r="B239" s="32" t="s">
        <v>31</v>
      </c>
      <c r="C239" s="33">
        <f t="shared" ref="C239:J240" si="111">C240</f>
        <v>1620000</v>
      </c>
      <c r="D239" s="33">
        <f t="shared" si="111"/>
        <v>1620000</v>
      </c>
      <c r="E239" s="33">
        <f t="shared" si="111"/>
        <v>1620000</v>
      </c>
      <c r="F239" s="33">
        <f t="shared" si="111"/>
        <v>1620000</v>
      </c>
      <c r="G239" s="33">
        <f t="shared" si="111"/>
        <v>1620000</v>
      </c>
      <c r="H239" s="33">
        <f>APR!J237</f>
        <v>720000</v>
      </c>
      <c r="I239" s="33">
        <f t="shared" si="111"/>
        <v>90000</v>
      </c>
      <c r="J239" s="33">
        <f t="shared" si="111"/>
        <v>0</v>
      </c>
      <c r="K239" s="59">
        <f t="shared" si="94"/>
        <v>810000</v>
      </c>
      <c r="L239" s="33">
        <f t="shared" si="95"/>
        <v>810000</v>
      </c>
      <c r="M239" s="55">
        <f t="shared" si="96"/>
        <v>0.5</v>
      </c>
      <c r="N239" s="16"/>
    </row>
    <row r="240" spans="1:14" s="26" customFormat="1" x14ac:dyDescent="0.25">
      <c r="A240" s="31">
        <v>521211</v>
      </c>
      <c r="B240" s="32" t="s">
        <v>1</v>
      </c>
      <c r="C240" s="33">
        <f t="shared" si="111"/>
        <v>1620000</v>
      </c>
      <c r="D240" s="33">
        <f t="shared" si="111"/>
        <v>1620000</v>
      </c>
      <c r="E240" s="33">
        <f t="shared" si="111"/>
        <v>1620000</v>
      </c>
      <c r="F240" s="33">
        <f t="shared" si="111"/>
        <v>1620000</v>
      </c>
      <c r="G240" s="33">
        <f t="shared" si="111"/>
        <v>1620000</v>
      </c>
      <c r="H240" s="33">
        <f>APR!J238</f>
        <v>720000</v>
      </c>
      <c r="I240" s="33">
        <f t="shared" si="111"/>
        <v>90000</v>
      </c>
      <c r="J240" s="33">
        <f t="shared" si="111"/>
        <v>0</v>
      </c>
      <c r="K240" s="59">
        <f t="shared" si="94"/>
        <v>810000</v>
      </c>
      <c r="L240" s="33">
        <f t="shared" si="95"/>
        <v>810000</v>
      </c>
      <c r="M240" s="55">
        <f t="shared" si="96"/>
        <v>0.5</v>
      </c>
      <c r="N240" s="25"/>
    </row>
    <row r="241" spans="1:14" x14ac:dyDescent="0.25">
      <c r="A241" s="31"/>
      <c r="B241" s="32" t="s">
        <v>487</v>
      </c>
      <c r="C241" s="33">
        <v>1620000</v>
      </c>
      <c r="D241" s="33">
        <v>1620000</v>
      </c>
      <c r="E241" s="33">
        <v>1620000</v>
      </c>
      <c r="F241" s="33">
        <v>1620000</v>
      </c>
      <c r="G241" s="33">
        <v>1620000</v>
      </c>
      <c r="H241" s="1">
        <f>APR!J239</f>
        <v>720000</v>
      </c>
      <c r="I241" s="33">
        <v>90000</v>
      </c>
      <c r="J241" s="33">
        <v>0</v>
      </c>
      <c r="K241" s="59">
        <f t="shared" si="94"/>
        <v>810000</v>
      </c>
      <c r="L241" s="54">
        <f t="shared" si="95"/>
        <v>810000</v>
      </c>
      <c r="M241" s="55">
        <f t="shared" si="96"/>
        <v>0.5</v>
      </c>
    </row>
    <row r="242" spans="1:14" s="7" customFormat="1" x14ac:dyDescent="0.25">
      <c r="A242" s="31" t="s">
        <v>11</v>
      </c>
      <c r="B242" s="32" t="s">
        <v>32</v>
      </c>
      <c r="C242" s="33">
        <f t="shared" ref="C242:J243" si="112">C243</f>
        <v>1224000</v>
      </c>
      <c r="D242" s="33">
        <f t="shared" si="112"/>
        <v>1224000</v>
      </c>
      <c r="E242" s="33">
        <f t="shared" si="112"/>
        <v>1224000</v>
      </c>
      <c r="F242" s="33">
        <f t="shared" si="112"/>
        <v>1224000</v>
      </c>
      <c r="G242" s="33">
        <f t="shared" si="112"/>
        <v>1224000</v>
      </c>
      <c r="H242" s="33">
        <f>APR!J240</f>
        <v>544000</v>
      </c>
      <c r="I242" s="33">
        <f t="shared" si="112"/>
        <v>68000</v>
      </c>
      <c r="J242" s="33">
        <f t="shared" si="112"/>
        <v>0</v>
      </c>
      <c r="K242" s="59">
        <f t="shared" si="94"/>
        <v>612000</v>
      </c>
      <c r="L242" s="33">
        <f t="shared" si="95"/>
        <v>612000</v>
      </c>
      <c r="M242" s="55">
        <f t="shared" si="96"/>
        <v>0.5</v>
      </c>
      <c r="N242" s="16"/>
    </row>
    <row r="243" spans="1:14" s="26" customFormat="1" x14ac:dyDescent="0.25">
      <c r="A243" s="31">
        <v>521211</v>
      </c>
      <c r="B243" s="32" t="s">
        <v>1</v>
      </c>
      <c r="C243" s="33">
        <f t="shared" si="112"/>
        <v>1224000</v>
      </c>
      <c r="D243" s="33">
        <f t="shared" si="112"/>
        <v>1224000</v>
      </c>
      <c r="E243" s="33">
        <f t="shared" si="112"/>
        <v>1224000</v>
      </c>
      <c r="F243" s="33">
        <f t="shared" si="112"/>
        <v>1224000</v>
      </c>
      <c r="G243" s="33">
        <f t="shared" si="112"/>
        <v>1224000</v>
      </c>
      <c r="H243" s="33">
        <f>APR!J241</f>
        <v>544000</v>
      </c>
      <c r="I243" s="33">
        <f t="shared" si="112"/>
        <v>68000</v>
      </c>
      <c r="J243" s="33">
        <f t="shared" si="112"/>
        <v>0</v>
      </c>
      <c r="K243" s="59">
        <f t="shared" si="94"/>
        <v>612000</v>
      </c>
      <c r="L243" s="33">
        <f t="shared" si="95"/>
        <v>612000</v>
      </c>
      <c r="M243" s="55">
        <f t="shared" si="96"/>
        <v>0.5</v>
      </c>
      <c r="N243" s="25"/>
    </row>
    <row r="244" spans="1:14" x14ac:dyDescent="0.25">
      <c r="A244" s="31"/>
      <c r="B244" s="32" t="s">
        <v>281</v>
      </c>
      <c r="C244" s="33">
        <v>1224000</v>
      </c>
      <c r="D244" s="33">
        <v>1224000</v>
      </c>
      <c r="E244" s="33">
        <v>1224000</v>
      </c>
      <c r="F244" s="33">
        <v>1224000</v>
      </c>
      <c r="G244" s="33">
        <v>1224000</v>
      </c>
      <c r="H244" s="1">
        <f>APR!J242</f>
        <v>544000</v>
      </c>
      <c r="I244" s="33">
        <v>68000</v>
      </c>
      <c r="J244" s="33">
        <v>0</v>
      </c>
      <c r="K244" s="59">
        <f t="shared" si="94"/>
        <v>612000</v>
      </c>
      <c r="L244" s="54">
        <f t="shared" si="95"/>
        <v>612000</v>
      </c>
      <c r="M244" s="55">
        <f t="shared" si="96"/>
        <v>0.5</v>
      </c>
    </row>
    <row r="245" spans="1:14" s="7" customFormat="1" x14ac:dyDescent="0.25">
      <c r="A245" s="31" t="s">
        <v>217</v>
      </c>
      <c r="B245" s="32" t="s">
        <v>33</v>
      </c>
      <c r="C245" s="33">
        <f>C246</f>
        <v>17280000</v>
      </c>
      <c r="D245" s="33">
        <f>D246</f>
        <v>17280000</v>
      </c>
      <c r="E245" s="33">
        <f>E246</f>
        <v>17280000</v>
      </c>
      <c r="F245" s="33">
        <f>F246</f>
        <v>17280000</v>
      </c>
      <c r="G245" s="33">
        <f>G246</f>
        <v>17280000</v>
      </c>
      <c r="H245" s="33">
        <f>APR!J243</f>
        <v>7680000</v>
      </c>
      <c r="I245" s="33">
        <f t="shared" ref="I245:J245" si="113">I246</f>
        <v>960000</v>
      </c>
      <c r="J245" s="33">
        <f t="shared" si="113"/>
        <v>0</v>
      </c>
      <c r="K245" s="59">
        <f t="shared" si="94"/>
        <v>8640000</v>
      </c>
      <c r="L245" s="33">
        <f t="shared" si="95"/>
        <v>8640000</v>
      </c>
      <c r="M245" s="55">
        <f t="shared" si="96"/>
        <v>0.5</v>
      </c>
      <c r="N245" s="16"/>
    </row>
    <row r="246" spans="1:14" s="7" customFormat="1" x14ac:dyDescent="0.25">
      <c r="A246" s="31" t="s">
        <v>0</v>
      </c>
      <c r="B246" s="32" t="s">
        <v>244</v>
      </c>
      <c r="C246" s="33">
        <f>C247+C249</f>
        <v>17280000</v>
      </c>
      <c r="D246" s="33">
        <f>D247+D249</f>
        <v>17280000</v>
      </c>
      <c r="E246" s="33">
        <f>E247+E249</f>
        <v>17280000</v>
      </c>
      <c r="F246" s="33">
        <f>F247+F249</f>
        <v>17280000</v>
      </c>
      <c r="G246" s="33">
        <f>G247+G249</f>
        <v>17280000</v>
      </c>
      <c r="H246" s="33">
        <f>APR!J244</f>
        <v>7680000</v>
      </c>
      <c r="I246" s="33">
        <f t="shared" ref="I246:J246" si="114">I247+I249</f>
        <v>960000</v>
      </c>
      <c r="J246" s="33">
        <f t="shared" si="114"/>
        <v>0</v>
      </c>
      <c r="K246" s="59">
        <f t="shared" si="94"/>
        <v>8640000</v>
      </c>
      <c r="L246" s="33">
        <f t="shared" si="95"/>
        <v>8640000</v>
      </c>
      <c r="M246" s="55">
        <f t="shared" si="96"/>
        <v>0.5</v>
      </c>
      <c r="N246" s="16"/>
    </row>
    <row r="247" spans="1:14" s="7" customFormat="1" x14ac:dyDescent="0.25">
      <c r="A247" s="31">
        <v>521211</v>
      </c>
      <c r="B247" s="32" t="s">
        <v>1</v>
      </c>
      <c r="C247" s="33">
        <f>C248</f>
        <v>2160000</v>
      </c>
      <c r="D247" s="33">
        <f>D248</f>
        <v>2160000</v>
      </c>
      <c r="E247" s="33">
        <f>E248</f>
        <v>2160000</v>
      </c>
      <c r="F247" s="33">
        <f>F248</f>
        <v>2160000</v>
      </c>
      <c r="G247" s="33">
        <f>G248</f>
        <v>2160000</v>
      </c>
      <c r="H247" s="33">
        <f>APR!J245</f>
        <v>960000</v>
      </c>
      <c r="I247" s="33">
        <f t="shared" ref="I247:J247" si="115">I248</f>
        <v>120000</v>
      </c>
      <c r="J247" s="33">
        <f t="shared" si="115"/>
        <v>0</v>
      </c>
      <c r="K247" s="59">
        <f t="shared" si="94"/>
        <v>1080000</v>
      </c>
      <c r="L247" s="33">
        <f t="shared" si="95"/>
        <v>1080000</v>
      </c>
      <c r="M247" s="55">
        <f t="shared" si="96"/>
        <v>0.5</v>
      </c>
      <c r="N247" s="16"/>
    </row>
    <row r="248" spans="1:14" x14ac:dyDescent="0.25">
      <c r="A248" s="31"/>
      <c r="B248" s="32" t="s">
        <v>497</v>
      </c>
      <c r="C248" s="33">
        <v>2160000</v>
      </c>
      <c r="D248" s="33">
        <v>2160000</v>
      </c>
      <c r="E248" s="33">
        <v>2160000</v>
      </c>
      <c r="F248" s="33">
        <v>2160000</v>
      </c>
      <c r="G248" s="33">
        <v>2160000</v>
      </c>
      <c r="H248" s="1">
        <f>APR!J246</f>
        <v>960000</v>
      </c>
      <c r="I248" s="33">
        <v>120000</v>
      </c>
      <c r="J248" s="33">
        <v>0</v>
      </c>
      <c r="K248" s="59">
        <f t="shared" si="94"/>
        <v>1080000</v>
      </c>
      <c r="L248" s="54">
        <f t="shared" si="95"/>
        <v>1080000</v>
      </c>
      <c r="M248" s="55">
        <f t="shared" si="96"/>
        <v>0.5</v>
      </c>
    </row>
    <row r="249" spans="1:14" x14ac:dyDescent="0.25">
      <c r="A249" s="31">
        <v>522151</v>
      </c>
      <c r="B249" s="32" t="s">
        <v>34</v>
      </c>
      <c r="C249" s="33">
        <f>C250</f>
        <v>15120000</v>
      </c>
      <c r="D249" s="33">
        <f>D250</f>
        <v>15120000</v>
      </c>
      <c r="E249" s="33">
        <f>E250</f>
        <v>15120000</v>
      </c>
      <c r="F249" s="33">
        <f>F250</f>
        <v>15120000</v>
      </c>
      <c r="G249" s="33">
        <f>G250</f>
        <v>15120000</v>
      </c>
      <c r="H249" s="33">
        <f>APR!J247</f>
        <v>6720000</v>
      </c>
      <c r="I249" s="33">
        <f t="shared" ref="I249:J249" si="116">I250</f>
        <v>840000</v>
      </c>
      <c r="J249" s="33">
        <f t="shared" si="116"/>
        <v>0</v>
      </c>
      <c r="K249" s="59">
        <f t="shared" si="94"/>
        <v>7560000</v>
      </c>
      <c r="L249" s="33">
        <f t="shared" si="95"/>
        <v>7560000</v>
      </c>
      <c r="M249" s="55">
        <f t="shared" si="96"/>
        <v>0.5</v>
      </c>
    </row>
    <row r="250" spans="1:14" s="7" customFormat="1" x14ac:dyDescent="0.25">
      <c r="A250" s="31"/>
      <c r="B250" s="32" t="s">
        <v>396</v>
      </c>
      <c r="C250" s="33">
        <v>15120000</v>
      </c>
      <c r="D250" s="33">
        <v>15120000</v>
      </c>
      <c r="E250" s="33">
        <v>15120000</v>
      </c>
      <c r="F250" s="33">
        <v>15120000</v>
      </c>
      <c r="G250" s="33">
        <v>15120000</v>
      </c>
      <c r="H250" s="1">
        <f>APR!J248</f>
        <v>6720000</v>
      </c>
      <c r="I250" s="33">
        <v>840000</v>
      </c>
      <c r="J250" s="33">
        <v>0</v>
      </c>
      <c r="K250" s="59">
        <f t="shared" si="94"/>
        <v>7560000</v>
      </c>
      <c r="L250" s="54">
        <f t="shared" si="95"/>
        <v>7560000</v>
      </c>
      <c r="M250" s="55">
        <f t="shared" si="96"/>
        <v>0.5</v>
      </c>
      <c r="N250" s="16"/>
    </row>
    <row r="251" spans="1:14" x14ac:dyDescent="0.25">
      <c r="A251" s="31" t="s">
        <v>227</v>
      </c>
      <c r="B251" s="32" t="s">
        <v>35</v>
      </c>
      <c r="C251" s="33">
        <f t="shared" ref="C251:J253" si="117">C252</f>
        <v>1800000</v>
      </c>
      <c r="D251" s="33">
        <f t="shared" si="117"/>
        <v>1800000</v>
      </c>
      <c r="E251" s="33">
        <f t="shared" si="117"/>
        <v>1800000</v>
      </c>
      <c r="F251" s="33">
        <f t="shared" si="117"/>
        <v>1800000</v>
      </c>
      <c r="G251" s="33">
        <f t="shared" si="117"/>
        <v>1800000</v>
      </c>
      <c r="H251" s="33">
        <f>APR!J249</f>
        <v>800000</v>
      </c>
      <c r="I251" s="33">
        <f t="shared" si="117"/>
        <v>100000</v>
      </c>
      <c r="J251" s="33">
        <f t="shared" si="117"/>
        <v>0</v>
      </c>
      <c r="K251" s="59">
        <f t="shared" si="94"/>
        <v>900000</v>
      </c>
      <c r="L251" s="33">
        <f t="shared" si="95"/>
        <v>900000</v>
      </c>
      <c r="M251" s="55">
        <f t="shared" si="96"/>
        <v>0.5</v>
      </c>
    </row>
    <row r="252" spans="1:14" x14ac:dyDescent="0.25">
      <c r="A252" s="31" t="s">
        <v>0</v>
      </c>
      <c r="B252" s="32" t="s">
        <v>244</v>
      </c>
      <c r="C252" s="33">
        <f t="shared" si="117"/>
        <v>1800000</v>
      </c>
      <c r="D252" s="33">
        <f t="shared" si="117"/>
        <v>1800000</v>
      </c>
      <c r="E252" s="33">
        <f t="shared" si="117"/>
        <v>1800000</v>
      </c>
      <c r="F252" s="33">
        <f t="shared" si="117"/>
        <v>1800000</v>
      </c>
      <c r="G252" s="33">
        <f t="shared" si="117"/>
        <v>1800000</v>
      </c>
      <c r="H252" s="33">
        <f>APR!J250</f>
        <v>800000</v>
      </c>
      <c r="I252" s="33">
        <f t="shared" si="117"/>
        <v>100000</v>
      </c>
      <c r="J252" s="33">
        <f t="shared" si="117"/>
        <v>0</v>
      </c>
      <c r="K252" s="59">
        <f t="shared" si="94"/>
        <v>900000</v>
      </c>
      <c r="L252" s="33">
        <f t="shared" si="95"/>
        <v>900000</v>
      </c>
      <c r="M252" s="55">
        <f t="shared" si="96"/>
        <v>0.5</v>
      </c>
    </row>
    <row r="253" spans="1:14" s="7" customFormat="1" x14ac:dyDescent="0.25">
      <c r="A253" s="31">
        <v>521211</v>
      </c>
      <c r="B253" s="32" t="s">
        <v>1</v>
      </c>
      <c r="C253" s="33">
        <f t="shared" si="117"/>
        <v>1800000</v>
      </c>
      <c r="D253" s="33">
        <f t="shared" si="117"/>
        <v>1800000</v>
      </c>
      <c r="E253" s="33">
        <f t="shared" si="117"/>
        <v>1800000</v>
      </c>
      <c r="F253" s="33">
        <f t="shared" si="117"/>
        <v>1800000</v>
      </c>
      <c r="G253" s="33">
        <f t="shared" si="117"/>
        <v>1800000</v>
      </c>
      <c r="H253" s="33">
        <f>APR!J251</f>
        <v>800000</v>
      </c>
      <c r="I253" s="33">
        <f t="shared" si="117"/>
        <v>100000</v>
      </c>
      <c r="J253" s="33">
        <f t="shared" si="117"/>
        <v>0</v>
      </c>
      <c r="K253" s="59">
        <f t="shared" si="94"/>
        <v>900000</v>
      </c>
      <c r="L253" s="33">
        <f t="shared" si="95"/>
        <v>900000</v>
      </c>
      <c r="M253" s="55">
        <f t="shared" si="96"/>
        <v>0.5</v>
      </c>
      <c r="N253" s="16"/>
    </row>
    <row r="254" spans="1:14" x14ac:dyDescent="0.25">
      <c r="A254" s="31"/>
      <c r="B254" s="32" t="s">
        <v>336</v>
      </c>
      <c r="C254" s="33">
        <v>1800000</v>
      </c>
      <c r="D254" s="33">
        <v>1800000</v>
      </c>
      <c r="E254" s="33">
        <v>1800000</v>
      </c>
      <c r="F254" s="33">
        <v>1800000</v>
      </c>
      <c r="G254" s="33">
        <v>1800000</v>
      </c>
      <c r="H254" s="1">
        <f>APR!J252</f>
        <v>800000</v>
      </c>
      <c r="I254" s="33">
        <v>100000</v>
      </c>
      <c r="J254" s="33">
        <v>0</v>
      </c>
      <c r="K254" s="59">
        <f t="shared" si="94"/>
        <v>900000</v>
      </c>
      <c r="L254" s="54">
        <f t="shared" si="95"/>
        <v>900000</v>
      </c>
      <c r="M254" s="55">
        <f t="shared" si="96"/>
        <v>0.5</v>
      </c>
    </row>
    <row r="255" spans="1:14" s="7" customFormat="1" x14ac:dyDescent="0.25">
      <c r="A255" s="31" t="s">
        <v>190</v>
      </c>
      <c r="B255" s="32" t="s">
        <v>36</v>
      </c>
      <c r="C255" s="33">
        <f>C256+C265+C274</f>
        <v>29688000</v>
      </c>
      <c r="D255" s="33">
        <f>D256+D265+D274</f>
        <v>29688000</v>
      </c>
      <c r="E255" s="33">
        <f>E256+E265+E274</f>
        <v>29688000</v>
      </c>
      <c r="F255" s="33">
        <f>F256+F265+F274</f>
        <v>29688000</v>
      </c>
      <c r="G255" s="33">
        <f>G256+G265+G274</f>
        <v>29688000</v>
      </c>
      <c r="H255" s="33">
        <f>APR!J253</f>
        <v>4948000</v>
      </c>
      <c r="I255" s="33">
        <f t="shared" ref="I255:J255" si="118">I256+I265+I274</f>
        <v>0</v>
      </c>
      <c r="J255" s="33">
        <f t="shared" si="118"/>
        <v>0</v>
      </c>
      <c r="K255" s="59">
        <f t="shared" si="94"/>
        <v>4948000</v>
      </c>
      <c r="L255" s="33">
        <f t="shared" si="95"/>
        <v>24740000</v>
      </c>
      <c r="M255" s="55">
        <f t="shared" si="96"/>
        <v>0.16666666666666666</v>
      </c>
      <c r="N255" s="16"/>
    </row>
    <row r="256" spans="1:14" s="7" customFormat="1" x14ac:dyDescent="0.25">
      <c r="A256" s="31" t="s">
        <v>216</v>
      </c>
      <c r="B256" s="32" t="s">
        <v>37</v>
      </c>
      <c r="C256" s="33">
        <f>C257+C260</f>
        <v>6528000</v>
      </c>
      <c r="D256" s="33">
        <f>D257+D260</f>
        <v>6528000</v>
      </c>
      <c r="E256" s="33">
        <f>E257+E260</f>
        <v>6528000</v>
      </c>
      <c r="F256" s="33">
        <f>F257+F260</f>
        <v>6528000</v>
      </c>
      <c r="G256" s="33">
        <f>G257+G260</f>
        <v>6528000</v>
      </c>
      <c r="H256" s="33">
        <f>APR!J254</f>
        <v>1088000</v>
      </c>
      <c r="I256" s="33">
        <f t="shared" ref="I256:J256" si="119">I257+I260</f>
        <v>0</v>
      </c>
      <c r="J256" s="33">
        <f t="shared" si="119"/>
        <v>0</v>
      </c>
      <c r="K256" s="59">
        <f t="shared" si="94"/>
        <v>1088000</v>
      </c>
      <c r="L256" s="33">
        <f t="shared" si="95"/>
        <v>5440000</v>
      </c>
      <c r="M256" s="55">
        <f t="shared" si="96"/>
        <v>0.16666666666666666</v>
      </c>
      <c r="N256" s="16"/>
    </row>
    <row r="257" spans="1:14" s="7" customFormat="1" x14ac:dyDescent="0.25">
      <c r="A257" s="31" t="s">
        <v>0</v>
      </c>
      <c r="B257" s="32" t="s">
        <v>31</v>
      </c>
      <c r="C257" s="33">
        <f t="shared" ref="C257:J258" si="120">C258</f>
        <v>1350000</v>
      </c>
      <c r="D257" s="33">
        <f t="shared" si="120"/>
        <v>1350000</v>
      </c>
      <c r="E257" s="33">
        <f t="shared" si="120"/>
        <v>1350000</v>
      </c>
      <c r="F257" s="33">
        <f t="shared" si="120"/>
        <v>1350000</v>
      </c>
      <c r="G257" s="33">
        <f t="shared" si="120"/>
        <v>1350000</v>
      </c>
      <c r="H257" s="33">
        <f>APR!J255</f>
        <v>225000</v>
      </c>
      <c r="I257" s="33">
        <f t="shared" si="120"/>
        <v>0</v>
      </c>
      <c r="J257" s="33">
        <f t="shared" si="120"/>
        <v>0</v>
      </c>
      <c r="K257" s="59">
        <f t="shared" si="94"/>
        <v>225000</v>
      </c>
      <c r="L257" s="33">
        <f t="shared" si="95"/>
        <v>1125000</v>
      </c>
      <c r="M257" s="55">
        <f t="shared" si="96"/>
        <v>0.16666666666666666</v>
      </c>
      <c r="N257" s="16"/>
    </row>
    <row r="258" spans="1:14" x14ac:dyDescent="0.25">
      <c r="A258" s="31">
        <v>521211</v>
      </c>
      <c r="B258" s="32" t="s">
        <v>1</v>
      </c>
      <c r="C258" s="33">
        <f t="shared" si="120"/>
        <v>1350000</v>
      </c>
      <c r="D258" s="33">
        <f t="shared" si="120"/>
        <v>1350000</v>
      </c>
      <c r="E258" s="33">
        <f t="shared" si="120"/>
        <v>1350000</v>
      </c>
      <c r="F258" s="33">
        <f t="shared" si="120"/>
        <v>1350000</v>
      </c>
      <c r="G258" s="33">
        <f t="shared" si="120"/>
        <v>1350000</v>
      </c>
      <c r="H258" s="33">
        <f>APR!J256</f>
        <v>225000</v>
      </c>
      <c r="I258" s="33">
        <f t="shared" si="120"/>
        <v>0</v>
      </c>
      <c r="J258" s="33">
        <f t="shared" si="120"/>
        <v>0</v>
      </c>
      <c r="K258" s="59">
        <f t="shared" si="94"/>
        <v>225000</v>
      </c>
      <c r="L258" s="33">
        <f t="shared" si="95"/>
        <v>1125000</v>
      </c>
      <c r="M258" s="55">
        <f t="shared" si="96"/>
        <v>0.16666666666666666</v>
      </c>
    </row>
    <row r="259" spans="1:14" x14ac:dyDescent="0.25">
      <c r="A259" s="31"/>
      <c r="B259" s="32" t="s">
        <v>337</v>
      </c>
      <c r="C259" s="33">
        <v>1350000</v>
      </c>
      <c r="D259" s="33">
        <v>1350000</v>
      </c>
      <c r="E259" s="33">
        <v>1350000</v>
      </c>
      <c r="F259" s="33">
        <v>1350000</v>
      </c>
      <c r="G259" s="33">
        <v>1350000</v>
      </c>
      <c r="H259" s="1">
        <f>APR!J257</f>
        <v>225000</v>
      </c>
      <c r="I259" s="33"/>
      <c r="J259" s="33">
        <v>0</v>
      </c>
      <c r="K259" s="59">
        <f t="shared" si="94"/>
        <v>225000</v>
      </c>
      <c r="L259" s="54">
        <f t="shared" si="95"/>
        <v>1125000</v>
      </c>
      <c r="M259" s="55">
        <f t="shared" si="96"/>
        <v>0.16666666666666666</v>
      </c>
    </row>
    <row r="260" spans="1:14" s="7" customFormat="1" x14ac:dyDescent="0.25">
      <c r="A260" s="31" t="s">
        <v>11</v>
      </c>
      <c r="B260" s="32" t="s">
        <v>32</v>
      </c>
      <c r="C260" s="33">
        <f>C261+C263</f>
        <v>5178000</v>
      </c>
      <c r="D260" s="33">
        <f>D261+D263</f>
        <v>5178000</v>
      </c>
      <c r="E260" s="33">
        <f>E261+E263</f>
        <v>5178000</v>
      </c>
      <c r="F260" s="33">
        <f>F261+F263</f>
        <v>5178000</v>
      </c>
      <c r="G260" s="33">
        <f>G261+G263</f>
        <v>5178000</v>
      </c>
      <c r="H260" s="33">
        <f>APR!J258</f>
        <v>863000</v>
      </c>
      <c r="I260" s="33">
        <f t="shared" ref="I260:J260" si="121">I261+I263</f>
        <v>0</v>
      </c>
      <c r="J260" s="33">
        <f t="shared" si="121"/>
        <v>0</v>
      </c>
      <c r="K260" s="59">
        <f t="shared" si="94"/>
        <v>863000</v>
      </c>
      <c r="L260" s="33">
        <f t="shared" si="95"/>
        <v>4315000</v>
      </c>
      <c r="M260" s="55">
        <f t="shared" si="96"/>
        <v>0.16666666666666666</v>
      </c>
      <c r="N260" s="16"/>
    </row>
    <row r="261" spans="1:14" x14ac:dyDescent="0.25">
      <c r="A261" s="31">
        <v>521211</v>
      </c>
      <c r="B261" s="32" t="s">
        <v>1</v>
      </c>
      <c r="C261" s="33">
        <f>C262</f>
        <v>1218000</v>
      </c>
      <c r="D261" s="33">
        <f>D262</f>
        <v>1218000</v>
      </c>
      <c r="E261" s="33">
        <f>E262</f>
        <v>1218000</v>
      </c>
      <c r="F261" s="33">
        <f>F262</f>
        <v>1218000</v>
      </c>
      <c r="G261" s="33">
        <f>G262</f>
        <v>1218000</v>
      </c>
      <c r="H261" s="33">
        <f>APR!J259</f>
        <v>203000</v>
      </c>
      <c r="I261" s="33">
        <f t="shared" ref="I261:J261" si="122">I262</f>
        <v>0</v>
      </c>
      <c r="J261" s="33">
        <f t="shared" si="122"/>
        <v>0</v>
      </c>
      <c r="K261" s="59">
        <f t="shared" si="94"/>
        <v>203000</v>
      </c>
      <c r="L261" s="33">
        <f t="shared" si="95"/>
        <v>1015000</v>
      </c>
      <c r="M261" s="55">
        <f t="shared" si="96"/>
        <v>0.16666666666666666</v>
      </c>
    </row>
    <row r="262" spans="1:14" x14ac:dyDescent="0.25">
      <c r="A262" s="31"/>
      <c r="B262" s="32" t="s">
        <v>281</v>
      </c>
      <c r="C262" s="33">
        <v>1218000</v>
      </c>
      <c r="D262" s="33">
        <v>1218000</v>
      </c>
      <c r="E262" s="33">
        <v>1218000</v>
      </c>
      <c r="F262" s="33">
        <v>1218000</v>
      </c>
      <c r="G262" s="33">
        <v>1218000</v>
      </c>
      <c r="H262" s="1">
        <f>APR!J260</f>
        <v>203000</v>
      </c>
      <c r="I262" s="33"/>
      <c r="J262" s="33">
        <v>0</v>
      </c>
      <c r="K262" s="59">
        <f t="shared" si="94"/>
        <v>203000</v>
      </c>
      <c r="L262" s="54">
        <f t="shared" si="95"/>
        <v>1015000</v>
      </c>
      <c r="M262" s="55">
        <f t="shared" si="96"/>
        <v>0.16666666666666666</v>
      </c>
    </row>
    <row r="263" spans="1:14" x14ac:dyDescent="0.25">
      <c r="A263" s="31">
        <v>524113</v>
      </c>
      <c r="B263" s="32" t="s">
        <v>38</v>
      </c>
      <c r="C263" s="33">
        <f>C264</f>
        <v>3960000</v>
      </c>
      <c r="D263" s="33">
        <f>D264</f>
        <v>3960000</v>
      </c>
      <c r="E263" s="33">
        <f>E264</f>
        <v>3960000</v>
      </c>
      <c r="F263" s="33">
        <f>F264</f>
        <v>3960000</v>
      </c>
      <c r="G263" s="33">
        <f>G264</f>
        <v>3960000</v>
      </c>
      <c r="H263" s="33">
        <f>APR!J261</f>
        <v>660000</v>
      </c>
      <c r="I263" s="33">
        <f t="shared" ref="I263:J263" si="123">I264</f>
        <v>0</v>
      </c>
      <c r="J263" s="33">
        <f t="shared" si="123"/>
        <v>0</v>
      </c>
      <c r="K263" s="59">
        <f t="shared" si="94"/>
        <v>660000</v>
      </c>
      <c r="L263" s="33">
        <f t="shared" si="95"/>
        <v>3300000</v>
      </c>
      <c r="M263" s="55">
        <f t="shared" si="96"/>
        <v>0.16666666666666666</v>
      </c>
    </row>
    <row r="264" spans="1:14" x14ac:dyDescent="0.25">
      <c r="A264" s="31"/>
      <c r="B264" s="32" t="s">
        <v>488</v>
      </c>
      <c r="C264" s="33">
        <v>3960000</v>
      </c>
      <c r="D264" s="33">
        <v>3960000</v>
      </c>
      <c r="E264" s="33">
        <v>3960000</v>
      </c>
      <c r="F264" s="33">
        <v>3960000</v>
      </c>
      <c r="G264" s="33">
        <v>3960000</v>
      </c>
      <c r="H264" s="1">
        <f>APR!J262</f>
        <v>660000</v>
      </c>
      <c r="I264" s="33"/>
      <c r="J264" s="33">
        <v>0</v>
      </c>
      <c r="K264" s="59">
        <f t="shared" si="94"/>
        <v>660000</v>
      </c>
      <c r="L264" s="54">
        <f t="shared" si="95"/>
        <v>3300000</v>
      </c>
      <c r="M264" s="55">
        <f t="shared" si="96"/>
        <v>0.16666666666666666</v>
      </c>
    </row>
    <row r="265" spans="1:14" x14ac:dyDescent="0.25">
      <c r="A265" s="31" t="s">
        <v>217</v>
      </c>
      <c r="B265" s="32" t="s">
        <v>39</v>
      </c>
      <c r="C265" s="33">
        <f>C266</f>
        <v>21840000</v>
      </c>
      <c r="D265" s="33">
        <f>D266</f>
        <v>21840000</v>
      </c>
      <c r="E265" s="33">
        <f>E266</f>
        <v>21840000</v>
      </c>
      <c r="F265" s="33">
        <f>F266</f>
        <v>21840000</v>
      </c>
      <c r="G265" s="33">
        <f>G266</f>
        <v>21840000</v>
      </c>
      <c r="H265" s="33">
        <f>APR!J263</f>
        <v>3640000</v>
      </c>
      <c r="I265" s="33">
        <f t="shared" ref="I265:J265" si="124">I266</f>
        <v>0</v>
      </c>
      <c r="J265" s="33">
        <f t="shared" si="124"/>
        <v>0</v>
      </c>
      <c r="K265" s="59">
        <f t="shared" si="94"/>
        <v>3640000</v>
      </c>
      <c r="L265" s="33">
        <f t="shared" si="95"/>
        <v>18200000</v>
      </c>
      <c r="M265" s="55">
        <f t="shared" si="96"/>
        <v>0.16666666666666666</v>
      </c>
    </row>
    <row r="266" spans="1:14" s="7" customFormat="1" x14ac:dyDescent="0.25">
      <c r="A266" s="31" t="s">
        <v>0</v>
      </c>
      <c r="B266" s="32" t="s">
        <v>244</v>
      </c>
      <c r="C266" s="33">
        <f>C267+C270+C272</f>
        <v>21840000</v>
      </c>
      <c r="D266" s="33">
        <f>D267+D270+D272</f>
        <v>21840000</v>
      </c>
      <c r="E266" s="33">
        <f>E267+E270+E272</f>
        <v>21840000</v>
      </c>
      <c r="F266" s="33">
        <f>F267+F270+F272</f>
        <v>21840000</v>
      </c>
      <c r="G266" s="33">
        <f>G267+G270+G272</f>
        <v>21840000</v>
      </c>
      <c r="H266" s="33">
        <f>APR!J264</f>
        <v>3640000</v>
      </c>
      <c r="I266" s="33">
        <f t="shared" ref="I266:J266" si="125">I267+I270+I272</f>
        <v>0</v>
      </c>
      <c r="J266" s="33">
        <f t="shared" si="125"/>
        <v>0</v>
      </c>
      <c r="K266" s="59">
        <f t="shared" ref="K266:K329" si="126">SUM(H266:J266)</f>
        <v>3640000</v>
      </c>
      <c r="L266" s="33">
        <f t="shared" ref="L266:L329" si="127">F266-K266</f>
        <v>18200000</v>
      </c>
      <c r="M266" s="55">
        <f t="shared" ref="M266:M329" si="128">K266/F266</f>
        <v>0.16666666666666666</v>
      </c>
      <c r="N266" s="16"/>
    </row>
    <row r="267" spans="1:14" s="7" customFormat="1" x14ac:dyDescent="0.25">
      <c r="A267" s="31">
        <v>521211</v>
      </c>
      <c r="B267" s="32" t="s">
        <v>1</v>
      </c>
      <c r="C267" s="33">
        <f>SUM(C268:C269)</f>
        <v>5040000</v>
      </c>
      <c r="D267" s="33">
        <f>SUM(D268:D269)</f>
        <v>5040000</v>
      </c>
      <c r="E267" s="33">
        <f>SUM(E268:E269)</f>
        <v>5040000</v>
      </c>
      <c r="F267" s="33">
        <f>SUM(F268:F269)</f>
        <v>5040000</v>
      </c>
      <c r="G267" s="33">
        <f>SUM(G268:G269)</f>
        <v>5040000</v>
      </c>
      <c r="H267" s="33">
        <f>APR!J265</f>
        <v>840000</v>
      </c>
      <c r="I267" s="33">
        <f t="shared" ref="I267:J267" si="129">SUM(I268:I269)</f>
        <v>0</v>
      </c>
      <c r="J267" s="33">
        <f t="shared" si="129"/>
        <v>0</v>
      </c>
      <c r="K267" s="59">
        <f t="shared" si="126"/>
        <v>840000</v>
      </c>
      <c r="L267" s="33">
        <f t="shared" si="127"/>
        <v>4200000</v>
      </c>
      <c r="M267" s="55">
        <f t="shared" si="128"/>
        <v>0.16666666666666666</v>
      </c>
      <c r="N267" s="16"/>
    </row>
    <row r="268" spans="1:14" x14ac:dyDescent="0.25">
      <c r="A268" s="31"/>
      <c r="B268" s="32" t="s">
        <v>338</v>
      </c>
      <c r="C268" s="33">
        <v>1440000</v>
      </c>
      <c r="D268" s="33">
        <v>1440000</v>
      </c>
      <c r="E268" s="33">
        <v>1440000</v>
      </c>
      <c r="F268" s="33">
        <v>1440000</v>
      </c>
      <c r="G268" s="33">
        <v>1440000</v>
      </c>
      <c r="H268" s="1">
        <f>APR!J266</f>
        <v>600000</v>
      </c>
      <c r="I268" s="33"/>
      <c r="J268" s="33">
        <v>0</v>
      </c>
      <c r="K268" s="59">
        <f t="shared" si="126"/>
        <v>600000</v>
      </c>
      <c r="L268" s="54">
        <f t="shared" si="127"/>
        <v>840000</v>
      </c>
      <c r="M268" s="55">
        <f t="shared" si="128"/>
        <v>0.41666666666666669</v>
      </c>
    </row>
    <row r="269" spans="1:14" x14ac:dyDescent="0.25">
      <c r="A269" s="31"/>
      <c r="B269" s="32" t="s">
        <v>397</v>
      </c>
      <c r="C269" s="33">
        <v>3600000</v>
      </c>
      <c r="D269" s="33">
        <v>3600000</v>
      </c>
      <c r="E269" s="33">
        <v>3600000</v>
      </c>
      <c r="F269" s="33">
        <v>3600000</v>
      </c>
      <c r="G269" s="33">
        <v>3600000</v>
      </c>
      <c r="H269" s="1">
        <f>APR!J267</f>
        <v>240000</v>
      </c>
      <c r="I269" s="33"/>
      <c r="J269" s="33">
        <v>0</v>
      </c>
      <c r="K269" s="59">
        <f t="shared" si="126"/>
        <v>240000</v>
      </c>
      <c r="L269" s="54">
        <f t="shared" si="127"/>
        <v>3360000</v>
      </c>
      <c r="M269" s="55">
        <f t="shared" si="128"/>
        <v>6.6666666666666666E-2</v>
      </c>
    </row>
    <row r="270" spans="1:14" x14ac:dyDescent="0.25">
      <c r="A270" s="31">
        <v>522151</v>
      </c>
      <c r="B270" s="32" t="s">
        <v>34</v>
      </c>
      <c r="C270" s="33">
        <f>C271</f>
        <v>10200000</v>
      </c>
      <c r="D270" s="33">
        <f>D271</f>
        <v>10200000</v>
      </c>
      <c r="E270" s="33">
        <f>E271</f>
        <v>10200000</v>
      </c>
      <c r="F270" s="33">
        <f>F271</f>
        <v>10200000</v>
      </c>
      <c r="G270" s="33">
        <f>G271</f>
        <v>10200000</v>
      </c>
      <c r="H270" s="1">
        <f>APR!J268</f>
        <v>1700000</v>
      </c>
      <c r="I270" s="33">
        <f>I271</f>
        <v>0</v>
      </c>
      <c r="J270" s="33">
        <v>0</v>
      </c>
      <c r="K270" s="59">
        <f t="shared" si="126"/>
        <v>1700000</v>
      </c>
      <c r="L270" s="54">
        <f t="shared" si="127"/>
        <v>8500000</v>
      </c>
      <c r="M270" s="55">
        <f t="shared" si="128"/>
        <v>0.16666666666666666</v>
      </c>
    </row>
    <row r="271" spans="1:14" x14ac:dyDescent="0.25">
      <c r="A271" s="31"/>
      <c r="B271" s="32" t="s">
        <v>396</v>
      </c>
      <c r="C271" s="33">
        <v>10200000</v>
      </c>
      <c r="D271" s="33">
        <v>10200000</v>
      </c>
      <c r="E271" s="33">
        <v>10200000</v>
      </c>
      <c r="F271" s="33">
        <v>10200000</v>
      </c>
      <c r="G271" s="33">
        <v>10200000</v>
      </c>
      <c r="H271" s="1">
        <f>APR!J269</f>
        <v>1700000</v>
      </c>
      <c r="I271" s="33"/>
      <c r="J271" s="33">
        <v>0</v>
      </c>
      <c r="K271" s="59">
        <f t="shared" si="126"/>
        <v>1700000</v>
      </c>
      <c r="L271" s="54">
        <f t="shared" si="127"/>
        <v>8500000</v>
      </c>
      <c r="M271" s="55">
        <f t="shared" si="128"/>
        <v>0.16666666666666666</v>
      </c>
    </row>
    <row r="272" spans="1:14" x14ac:dyDescent="0.25">
      <c r="A272" s="31">
        <v>524113</v>
      </c>
      <c r="B272" s="32" t="s">
        <v>38</v>
      </c>
      <c r="C272" s="33">
        <f>C273</f>
        <v>6600000</v>
      </c>
      <c r="D272" s="33">
        <f>D273</f>
        <v>6600000</v>
      </c>
      <c r="E272" s="33">
        <f>E273</f>
        <v>6600000</v>
      </c>
      <c r="F272" s="33">
        <f>F273</f>
        <v>6600000</v>
      </c>
      <c r="G272" s="33">
        <f>G273</f>
        <v>6600000</v>
      </c>
      <c r="H272" s="33">
        <f>APR!J270</f>
        <v>1100000</v>
      </c>
      <c r="I272" s="33">
        <f t="shared" ref="I272:J272" si="130">I273</f>
        <v>0</v>
      </c>
      <c r="J272" s="33">
        <f t="shared" si="130"/>
        <v>0</v>
      </c>
      <c r="K272" s="59">
        <f t="shared" si="126"/>
        <v>1100000</v>
      </c>
      <c r="L272" s="33">
        <f t="shared" si="127"/>
        <v>5500000</v>
      </c>
      <c r="M272" s="55">
        <f t="shared" si="128"/>
        <v>0.16666666666666666</v>
      </c>
    </row>
    <row r="273" spans="1:14" x14ac:dyDescent="0.25">
      <c r="A273" s="31"/>
      <c r="B273" s="32" t="s">
        <v>505</v>
      </c>
      <c r="C273" s="33">
        <v>6600000</v>
      </c>
      <c r="D273" s="33">
        <v>6600000</v>
      </c>
      <c r="E273" s="33">
        <v>6600000</v>
      </c>
      <c r="F273" s="33">
        <v>6600000</v>
      </c>
      <c r="G273" s="33">
        <v>6600000</v>
      </c>
      <c r="H273" s="1">
        <f>APR!J271</f>
        <v>1100000</v>
      </c>
      <c r="I273" s="33"/>
      <c r="J273" s="33">
        <v>0</v>
      </c>
      <c r="K273" s="59">
        <f t="shared" si="126"/>
        <v>1100000</v>
      </c>
      <c r="L273" s="54">
        <f t="shared" si="127"/>
        <v>5500000</v>
      </c>
      <c r="M273" s="55">
        <f t="shared" si="128"/>
        <v>0.16666666666666666</v>
      </c>
    </row>
    <row r="274" spans="1:14" s="7" customFormat="1" x14ac:dyDescent="0.25">
      <c r="A274" s="31" t="s">
        <v>227</v>
      </c>
      <c r="B274" s="32" t="s">
        <v>40</v>
      </c>
      <c r="C274" s="33">
        <f t="shared" ref="C274:J276" si="131">C275</f>
        <v>1320000</v>
      </c>
      <c r="D274" s="33">
        <f t="shared" si="131"/>
        <v>1320000</v>
      </c>
      <c r="E274" s="33">
        <f t="shared" si="131"/>
        <v>1320000</v>
      </c>
      <c r="F274" s="33">
        <f t="shared" si="131"/>
        <v>1320000</v>
      </c>
      <c r="G274" s="33">
        <f t="shared" si="131"/>
        <v>1320000</v>
      </c>
      <c r="H274" s="33">
        <f>APR!J272</f>
        <v>220000</v>
      </c>
      <c r="I274" s="33">
        <f t="shared" si="131"/>
        <v>0</v>
      </c>
      <c r="J274" s="33">
        <f t="shared" si="131"/>
        <v>0</v>
      </c>
      <c r="K274" s="59">
        <f t="shared" si="126"/>
        <v>220000</v>
      </c>
      <c r="L274" s="54">
        <f t="shared" si="127"/>
        <v>1100000</v>
      </c>
      <c r="M274" s="55">
        <f t="shared" si="128"/>
        <v>0.16666666666666666</v>
      </c>
      <c r="N274" s="16"/>
    </row>
    <row r="275" spans="1:14" x14ac:dyDescent="0.25">
      <c r="A275" s="31" t="s">
        <v>0</v>
      </c>
      <c r="B275" s="32" t="s">
        <v>244</v>
      </c>
      <c r="C275" s="33">
        <f t="shared" si="131"/>
        <v>1320000</v>
      </c>
      <c r="D275" s="33">
        <f t="shared" si="131"/>
        <v>1320000</v>
      </c>
      <c r="E275" s="33">
        <f t="shared" si="131"/>
        <v>1320000</v>
      </c>
      <c r="F275" s="33">
        <f t="shared" si="131"/>
        <v>1320000</v>
      </c>
      <c r="G275" s="33">
        <f t="shared" si="131"/>
        <v>1320000</v>
      </c>
      <c r="H275" s="33">
        <f>APR!J273</f>
        <v>220000</v>
      </c>
      <c r="I275" s="33">
        <f t="shared" si="131"/>
        <v>0</v>
      </c>
      <c r="J275" s="33">
        <f t="shared" si="131"/>
        <v>0</v>
      </c>
      <c r="K275" s="59">
        <f t="shared" si="126"/>
        <v>220000</v>
      </c>
      <c r="L275" s="54">
        <f t="shared" si="127"/>
        <v>1100000</v>
      </c>
      <c r="M275" s="55">
        <f t="shared" si="128"/>
        <v>0.16666666666666666</v>
      </c>
    </row>
    <row r="276" spans="1:14" x14ac:dyDescent="0.25">
      <c r="A276" s="31">
        <v>521211</v>
      </c>
      <c r="B276" s="32" t="s">
        <v>1</v>
      </c>
      <c r="C276" s="33">
        <f t="shared" si="131"/>
        <v>1320000</v>
      </c>
      <c r="D276" s="33">
        <f t="shared" si="131"/>
        <v>1320000</v>
      </c>
      <c r="E276" s="33">
        <f t="shared" si="131"/>
        <v>1320000</v>
      </c>
      <c r="F276" s="33">
        <f t="shared" si="131"/>
        <v>1320000</v>
      </c>
      <c r="G276" s="33">
        <f t="shared" si="131"/>
        <v>1320000</v>
      </c>
      <c r="H276" s="33">
        <f>APR!J274</f>
        <v>220000</v>
      </c>
      <c r="I276" s="33">
        <f t="shared" si="131"/>
        <v>0</v>
      </c>
      <c r="J276" s="33">
        <f t="shared" si="131"/>
        <v>0</v>
      </c>
      <c r="K276" s="59">
        <f t="shared" si="126"/>
        <v>220000</v>
      </c>
      <c r="L276" s="54">
        <f t="shared" si="127"/>
        <v>1100000</v>
      </c>
      <c r="M276" s="55">
        <f t="shared" si="128"/>
        <v>0.16666666666666666</v>
      </c>
    </row>
    <row r="277" spans="1:14" s="7" customFormat="1" x14ac:dyDescent="0.25">
      <c r="A277" s="31"/>
      <c r="B277" s="32" t="s">
        <v>336</v>
      </c>
      <c r="C277" s="33">
        <v>1320000</v>
      </c>
      <c r="D277" s="33">
        <v>1320000</v>
      </c>
      <c r="E277" s="33">
        <v>1320000</v>
      </c>
      <c r="F277" s="33">
        <v>1320000</v>
      </c>
      <c r="G277" s="33">
        <v>1320000</v>
      </c>
      <c r="H277" s="1">
        <f>APR!J275</f>
        <v>220000</v>
      </c>
      <c r="I277" s="33"/>
      <c r="J277" s="33">
        <v>0</v>
      </c>
      <c r="K277" s="59">
        <f t="shared" si="126"/>
        <v>220000</v>
      </c>
      <c r="L277" s="54">
        <f t="shared" si="127"/>
        <v>1100000</v>
      </c>
      <c r="M277" s="55">
        <f t="shared" si="128"/>
        <v>0.16666666666666666</v>
      </c>
      <c r="N277" s="16"/>
    </row>
    <row r="278" spans="1:14" s="7" customFormat="1" x14ac:dyDescent="0.25">
      <c r="A278" s="31" t="s">
        <v>189</v>
      </c>
      <c r="B278" s="32" t="s">
        <v>41</v>
      </c>
      <c r="C278" s="33">
        <f>C279+C284+C288</f>
        <v>4875000</v>
      </c>
      <c r="D278" s="33">
        <f>D279+D284+D288</f>
        <v>4875000</v>
      </c>
      <c r="E278" s="33">
        <f>E279+E284+E288</f>
        <v>4875000</v>
      </c>
      <c r="F278" s="33">
        <f>F279+F284+F288</f>
        <v>4875000</v>
      </c>
      <c r="G278" s="33">
        <f>G279+G284+G288</f>
        <v>4875000</v>
      </c>
      <c r="H278" s="33">
        <f>APR!J276</f>
        <v>1755000</v>
      </c>
      <c r="I278" s="33">
        <f t="shared" ref="I278:J278" si="132">I279+I284+I288</f>
        <v>195000</v>
      </c>
      <c r="J278" s="33">
        <f t="shared" si="132"/>
        <v>0</v>
      </c>
      <c r="K278" s="59">
        <f t="shared" si="126"/>
        <v>1950000</v>
      </c>
      <c r="L278" s="33">
        <f t="shared" si="127"/>
        <v>2925000</v>
      </c>
      <c r="M278" s="55">
        <f t="shared" si="128"/>
        <v>0.4</v>
      </c>
      <c r="N278" s="16"/>
    </row>
    <row r="279" spans="1:14" x14ac:dyDescent="0.25">
      <c r="A279" s="31" t="s">
        <v>216</v>
      </c>
      <c r="B279" s="32" t="s">
        <v>42</v>
      </c>
      <c r="C279" s="33">
        <f t="shared" ref="C279:J280" si="133">C280</f>
        <v>2750000</v>
      </c>
      <c r="D279" s="33">
        <f t="shared" si="133"/>
        <v>2750000</v>
      </c>
      <c r="E279" s="33">
        <f t="shared" si="133"/>
        <v>2750000</v>
      </c>
      <c r="F279" s="33">
        <f t="shared" si="133"/>
        <v>2750000</v>
      </c>
      <c r="G279" s="33">
        <f t="shared" si="133"/>
        <v>2750000</v>
      </c>
      <c r="H279" s="33">
        <f>APR!J277</f>
        <v>990000</v>
      </c>
      <c r="I279" s="33">
        <f t="shared" si="133"/>
        <v>110000</v>
      </c>
      <c r="J279" s="33">
        <f t="shared" si="133"/>
        <v>0</v>
      </c>
      <c r="K279" s="59">
        <f t="shared" si="126"/>
        <v>1100000</v>
      </c>
      <c r="L279" s="33">
        <f t="shared" si="127"/>
        <v>1650000</v>
      </c>
      <c r="M279" s="55">
        <f t="shared" si="128"/>
        <v>0.4</v>
      </c>
    </row>
    <row r="280" spans="1:14" x14ac:dyDescent="0.25">
      <c r="A280" s="31" t="s">
        <v>0</v>
      </c>
      <c r="B280" s="32" t="s">
        <v>245</v>
      </c>
      <c r="C280" s="33">
        <f t="shared" si="133"/>
        <v>2750000</v>
      </c>
      <c r="D280" s="33">
        <f t="shared" si="133"/>
        <v>2750000</v>
      </c>
      <c r="E280" s="33">
        <f t="shared" si="133"/>
        <v>2750000</v>
      </c>
      <c r="F280" s="33">
        <f t="shared" si="133"/>
        <v>2750000</v>
      </c>
      <c r="G280" s="33">
        <f t="shared" si="133"/>
        <v>2750000</v>
      </c>
      <c r="H280" s="33">
        <f>APR!J278</f>
        <v>990000</v>
      </c>
      <c r="I280" s="33">
        <f t="shared" si="133"/>
        <v>110000</v>
      </c>
      <c r="J280" s="33">
        <f t="shared" si="133"/>
        <v>0</v>
      </c>
      <c r="K280" s="59">
        <f t="shared" si="126"/>
        <v>1100000</v>
      </c>
      <c r="L280" s="33">
        <f t="shared" si="127"/>
        <v>1650000</v>
      </c>
      <c r="M280" s="55">
        <f t="shared" si="128"/>
        <v>0.4</v>
      </c>
    </row>
    <row r="281" spans="1:14" x14ac:dyDescent="0.25">
      <c r="A281" s="31">
        <v>521211</v>
      </c>
      <c r="B281" s="32" t="s">
        <v>1</v>
      </c>
      <c r="C281" s="33">
        <f>SUM(C282:C283)</f>
        <v>2750000</v>
      </c>
      <c r="D281" s="33">
        <f>SUM(D282:D283)</f>
        <v>2750000</v>
      </c>
      <c r="E281" s="33">
        <f>SUM(E282:E283)</f>
        <v>2750000</v>
      </c>
      <c r="F281" s="33">
        <f>SUM(F282:F283)</f>
        <v>2750000</v>
      </c>
      <c r="G281" s="33">
        <f>SUM(G282:G283)</f>
        <v>2750000</v>
      </c>
      <c r="H281" s="33">
        <f>APR!J279</f>
        <v>990000</v>
      </c>
      <c r="I281" s="33">
        <f t="shared" ref="I281:J281" si="134">SUM(I282:I283)</f>
        <v>110000</v>
      </c>
      <c r="J281" s="33">
        <f t="shared" si="134"/>
        <v>0</v>
      </c>
      <c r="K281" s="59">
        <f t="shared" si="126"/>
        <v>1100000</v>
      </c>
      <c r="L281" s="33">
        <f t="shared" si="127"/>
        <v>1650000</v>
      </c>
      <c r="M281" s="55">
        <f t="shared" si="128"/>
        <v>0.4</v>
      </c>
    </row>
    <row r="282" spans="1:14" x14ac:dyDescent="0.25">
      <c r="A282" s="31"/>
      <c r="B282" s="32" t="s">
        <v>476</v>
      </c>
      <c r="C282" s="33">
        <v>1875000</v>
      </c>
      <c r="D282" s="33">
        <v>1875000</v>
      </c>
      <c r="E282" s="33">
        <v>1875000</v>
      </c>
      <c r="F282" s="33">
        <v>1875000</v>
      </c>
      <c r="G282" s="33">
        <v>1875000</v>
      </c>
      <c r="H282" s="1">
        <f>APR!J280</f>
        <v>675000</v>
      </c>
      <c r="I282" s="33">
        <v>75000</v>
      </c>
      <c r="J282" s="33">
        <v>0</v>
      </c>
      <c r="K282" s="59">
        <f t="shared" si="126"/>
        <v>750000</v>
      </c>
      <c r="L282" s="54">
        <f t="shared" si="127"/>
        <v>1125000</v>
      </c>
      <c r="M282" s="55">
        <f t="shared" si="128"/>
        <v>0.4</v>
      </c>
    </row>
    <row r="283" spans="1:14" x14ac:dyDescent="0.25">
      <c r="A283" s="31"/>
      <c r="B283" s="32" t="s">
        <v>281</v>
      </c>
      <c r="C283" s="33">
        <v>875000</v>
      </c>
      <c r="D283" s="33">
        <v>875000</v>
      </c>
      <c r="E283" s="33">
        <v>875000</v>
      </c>
      <c r="F283" s="33">
        <v>875000</v>
      </c>
      <c r="G283" s="33">
        <v>875000</v>
      </c>
      <c r="H283" s="1">
        <f>APR!J281</f>
        <v>315000</v>
      </c>
      <c r="I283" s="33">
        <v>35000</v>
      </c>
      <c r="J283" s="33">
        <v>0</v>
      </c>
      <c r="K283" s="59">
        <f t="shared" si="126"/>
        <v>350000</v>
      </c>
      <c r="L283" s="54">
        <f t="shared" si="127"/>
        <v>525000</v>
      </c>
      <c r="M283" s="55">
        <f t="shared" si="128"/>
        <v>0.4</v>
      </c>
    </row>
    <row r="284" spans="1:14" x14ac:dyDescent="0.25">
      <c r="A284" s="31" t="s">
        <v>217</v>
      </c>
      <c r="B284" s="32" t="s">
        <v>43</v>
      </c>
      <c r="C284" s="33">
        <f t="shared" ref="C284:J286" si="135">C285</f>
        <v>1500000</v>
      </c>
      <c r="D284" s="33">
        <f t="shared" si="135"/>
        <v>1500000</v>
      </c>
      <c r="E284" s="33">
        <f t="shared" si="135"/>
        <v>1500000</v>
      </c>
      <c r="F284" s="33">
        <f t="shared" si="135"/>
        <v>1500000</v>
      </c>
      <c r="G284" s="33">
        <f t="shared" si="135"/>
        <v>1500000</v>
      </c>
      <c r="H284" s="33">
        <f>APR!J282</f>
        <v>540000</v>
      </c>
      <c r="I284" s="33">
        <f t="shared" si="135"/>
        <v>60000</v>
      </c>
      <c r="J284" s="33">
        <f t="shared" si="135"/>
        <v>0</v>
      </c>
      <c r="K284" s="59">
        <f t="shared" si="126"/>
        <v>600000</v>
      </c>
      <c r="L284" s="33">
        <f t="shared" si="127"/>
        <v>900000</v>
      </c>
      <c r="M284" s="55">
        <f t="shared" si="128"/>
        <v>0.4</v>
      </c>
    </row>
    <row r="285" spans="1:14" x14ac:dyDescent="0.25">
      <c r="A285" s="31" t="s">
        <v>0</v>
      </c>
      <c r="B285" s="32" t="s">
        <v>244</v>
      </c>
      <c r="C285" s="33">
        <f t="shared" si="135"/>
        <v>1500000</v>
      </c>
      <c r="D285" s="33">
        <f t="shared" si="135"/>
        <v>1500000</v>
      </c>
      <c r="E285" s="33">
        <f t="shared" si="135"/>
        <v>1500000</v>
      </c>
      <c r="F285" s="33">
        <f t="shared" si="135"/>
        <v>1500000</v>
      </c>
      <c r="G285" s="33">
        <f t="shared" si="135"/>
        <v>1500000</v>
      </c>
      <c r="H285" s="33">
        <f>APR!J283</f>
        <v>540000</v>
      </c>
      <c r="I285" s="33">
        <f t="shared" si="135"/>
        <v>60000</v>
      </c>
      <c r="J285" s="33">
        <f t="shared" si="135"/>
        <v>0</v>
      </c>
      <c r="K285" s="59">
        <f t="shared" si="126"/>
        <v>600000</v>
      </c>
      <c r="L285" s="33">
        <f t="shared" si="127"/>
        <v>900000</v>
      </c>
      <c r="M285" s="55">
        <f t="shared" si="128"/>
        <v>0.4</v>
      </c>
    </row>
    <row r="286" spans="1:14" s="7" customFormat="1" x14ac:dyDescent="0.25">
      <c r="A286" s="31">
        <v>521211</v>
      </c>
      <c r="B286" s="32" t="s">
        <v>1</v>
      </c>
      <c r="C286" s="33">
        <f t="shared" si="135"/>
        <v>1500000</v>
      </c>
      <c r="D286" s="33">
        <f t="shared" si="135"/>
        <v>1500000</v>
      </c>
      <c r="E286" s="33">
        <f t="shared" si="135"/>
        <v>1500000</v>
      </c>
      <c r="F286" s="33">
        <f t="shared" si="135"/>
        <v>1500000</v>
      </c>
      <c r="G286" s="33">
        <f t="shared" si="135"/>
        <v>1500000</v>
      </c>
      <c r="H286" s="33">
        <f>APR!J284</f>
        <v>540000</v>
      </c>
      <c r="I286" s="33">
        <f t="shared" si="135"/>
        <v>60000</v>
      </c>
      <c r="J286" s="33">
        <f t="shared" si="135"/>
        <v>0</v>
      </c>
      <c r="K286" s="59">
        <f t="shared" si="126"/>
        <v>600000</v>
      </c>
      <c r="L286" s="33">
        <f t="shared" si="127"/>
        <v>900000</v>
      </c>
      <c r="M286" s="55">
        <f t="shared" si="128"/>
        <v>0.4</v>
      </c>
      <c r="N286" s="16"/>
    </row>
    <row r="287" spans="1:14" x14ac:dyDescent="0.25">
      <c r="A287" s="31"/>
      <c r="B287" s="32" t="s">
        <v>460</v>
      </c>
      <c r="C287" s="33">
        <v>1500000</v>
      </c>
      <c r="D287" s="33">
        <v>1500000</v>
      </c>
      <c r="E287" s="33">
        <v>1500000</v>
      </c>
      <c r="F287" s="33">
        <v>1500000</v>
      </c>
      <c r="G287" s="33">
        <v>1500000</v>
      </c>
      <c r="H287" s="1">
        <f>APR!J285</f>
        <v>540000</v>
      </c>
      <c r="I287" s="33">
        <v>60000</v>
      </c>
      <c r="J287" s="33">
        <v>0</v>
      </c>
      <c r="K287" s="59">
        <f t="shared" si="126"/>
        <v>600000</v>
      </c>
      <c r="L287" s="54">
        <f t="shared" si="127"/>
        <v>900000</v>
      </c>
      <c r="M287" s="55">
        <f t="shared" si="128"/>
        <v>0.4</v>
      </c>
    </row>
    <row r="288" spans="1:14" x14ac:dyDescent="0.25">
      <c r="A288" s="31" t="s">
        <v>227</v>
      </c>
      <c r="B288" s="32" t="s">
        <v>44</v>
      </c>
      <c r="C288" s="33">
        <f t="shared" ref="C288:J290" si="136">C289</f>
        <v>625000</v>
      </c>
      <c r="D288" s="33">
        <f t="shared" si="136"/>
        <v>625000</v>
      </c>
      <c r="E288" s="33">
        <f t="shared" si="136"/>
        <v>625000</v>
      </c>
      <c r="F288" s="33">
        <f t="shared" si="136"/>
        <v>625000</v>
      </c>
      <c r="G288" s="33">
        <f t="shared" si="136"/>
        <v>625000</v>
      </c>
      <c r="H288" s="33">
        <f>APR!J286</f>
        <v>225000</v>
      </c>
      <c r="I288" s="33">
        <f t="shared" si="136"/>
        <v>25000</v>
      </c>
      <c r="J288" s="33">
        <f t="shared" si="136"/>
        <v>0</v>
      </c>
      <c r="K288" s="59">
        <f t="shared" si="126"/>
        <v>250000</v>
      </c>
      <c r="L288" s="33">
        <f t="shared" si="127"/>
        <v>375000</v>
      </c>
      <c r="M288" s="55">
        <f t="shared" si="128"/>
        <v>0.4</v>
      </c>
    </row>
    <row r="289" spans="1:14" x14ac:dyDescent="0.25">
      <c r="A289" s="31" t="s">
        <v>0</v>
      </c>
      <c r="B289" s="32" t="s">
        <v>244</v>
      </c>
      <c r="C289" s="33">
        <f t="shared" si="136"/>
        <v>625000</v>
      </c>
      <c r="D289" s="33">
        <f t="shared" si="136"/>
        <v>625000</v>
      </c>
      <c r="E289" s="33">
        <f t="shared" si="136"/>
        <v>625000</v>
      </c>
      <c r="F289" s="33">
        <f t="shared" si="136"/>
        <v>625000</v>
      </c>
      <c r="G289" s="33">
        <f t="shared" si="136"/>
        <v>625000</v>
      </c>
      <c r="H289" s="33">
        <f>APR!J287</f>
        <v>225000</v>
      </c>
      <c r="I289" s="33">
        <f t="shared" si="136"/>
        <v>25000</v>
      </c>
      <c r="J289" s="33">
        <f t="shared" si="136"/>
        <v>0</v>
      </c>
      <c r="K289" s="59">
        <f t="shared" si="126"/>
        <v>250000</v>
      </c>
      <c r="L289" s="33">
        <f t="shared" si="127"/>
        <v>375000</v>
      </c>
      <c r="M289" s="55">
        <f t="shared" si="128"/>
        <v>0.4</v>
      </c>
    </row>
    <row r="290" spans="1:14" s="7" customFormat="1" x14ac:dyDescent="0.25">
      <c r="A290" s="31">
        <v>521211</v>
      </c>
      <c r="B290" s="32" t="s">
        <v>1</v>
      </c>
      <c r="C290" s="33">
        <f t="shared" si="136"/>
        <v>625000</v>
      </c>
      <c r="D290" s="33">
        <f t="shared" si="136"/>
        <v>625000</v>
      </c>
      <c r="E290" s="33">
        <f t="shared" si="136"/>
        <v>625000</v>
      </c>
      <c r="F290" s="33">
        <f t="shared" si="136"/>
        <v>625000</v>
      </c>
      <c r="G290" s="33">
        <f t="shared" si="136"/>
        <v>625000</v>
      </c>
      <c r="H290" s="33">
        <f>APR!J288</f>
        <v>225000</v>
      </c>
      <c r="I290" s="33">
        <f t="shared" si="136"/>
        <v>25000</v>
      </c>
      <c r="J290" s="33">
        <f t="shared" si="136"/>
        <v>0</v>
      </c>
      <c r="K290" s="59">
        <f t="shared" si="126"/>
        <v>250000</v>
      </c>
      <c r="L290" s="33">
        <f t="shared" si="127"/>
        <v>375000</v>
      </c>
      <c r="M290" s="55">
        <f t="shared" si="128"/>
        <v>0.4</v>
      </c>
      <c r="N290" s="16"/>
    </row>
    <row r="291" spans="1:14" x14ac:dyDescent="0.25">
      <c r="A291" s="31"/>
      <c r="B291" s="32" t="s">
        <v>336</v>
      </c>
      <c r="C291" s="33">
        <v>625000</v>
      </c>
      <c r="D291" s="33">
        <v>625000</v>
      </c>
      <c r="E291" s="33">
        <v>625000</v>
      </c>
      <c r="F291" s="33">
        <v>625000</v>
      </c>
      <c r="G291" s="33">
        <v>625000</v>
      </c>
      <c r="H291" s="1">
        <f>APR!J289</f>
        <v>225000</v>
      </c>
      <c r="I291" s="33">
        <v>25000</v>
      </c>
      <c r="J291" s="33">
        <v>0</v>
      </c>
      <c r="K291" s="59">
        <f t="shared" si="126"/>
        <v>250000</v>
      </c>
      <c r="L291" s="54">
        <f t="shared" si="127"/>
        <v>375000</v>
      </c>
      <c r="M291" s="55">
        <f t="shared" si="128"/>
        <v>0.4</v>
      </c>
    </row>
    <row r="292" spans="1:14" s="7" customFormat="1" x14ac:dyDescent="0.25">
      <c r="A292" s="31" t="s">
        <v>188</v>
      </c>
      <c r="B292" s="32" t="s">
        <v>45</v>
      </c>
      <c r="C292" s="33">
        <f>C293+C298+C302</f>
        <v>42096000</v>
      </c>
      <c r="D292" s="33">
        <f>D293+D298+D302</f>
        <v>42096000</v>
      </c>
      <c r="E292" s="33">
        <f>E293+E298+E302</f>
        <v>42096000</v>
      </c>
      <c r="F292" s="33">
        <f>F293+F298+F302</f>
        <v>42096000</v>
      </c>
      <c r="G292" s="33">
        <f>G293+G298+G302</f>
        <v>42096000</v>
      </c>
      <c r="H292" s="33">
        <f>APR!J290</f>
        <v>10524000</v>
      </c>
      <c r="I292" s="33">
        <f t="shared" ref="I292:J292" si="137">I293+I298+I302</f>
        <v>0</v>
      </c>
      <c r="J292" s="33">
        <f t="shared" si="137"/>
        <v>0</v>
      </c>
      <c r="K292" s="59">
        <f t="shared" si="126"/>
        <v>10524000</v>
      </c>
      <c r="L292" s="33">
        <f t="shared" si="127"/>
        <v>31572000</v>
      </c>
      <c r="M292" s="55">
        <f t="shared" si="128"/>
        <v>0.25</v>
      </c>
      <c r="N292" s="16"/>
    </row>
    <row r="293" spans="1:14" s="7" customFormat="1" x14ac:dyDescent="0.25">
      <c r="A293" s="31" t="s">
        <v>216</v>
      </c>
      <c r="B293" s="32" t="s">
        <v>46</v>
      </c>
      <c r="C293" s="33">
        <f t="shared" ref="C293:J294" si="138">C294</f>
        <v>13296000</v>
      </c>
      <c r="D293" s="33">
        <f t="shared" si="138"/>
        <v>13296000</v>
      </c>
      <c r="E293" s="33">
        <f t="shared" si="138"/>
        <v>13296000</v>
      </c>
      <c r="F293" s="33">
        <f t="shared" si="138"/>
        <v>13296000</v>
      </c>
      <c r="G293" s="33">
        <f t="shared" si="138"/>
        <v>13296000</v>
      </c>
      <c r="H293" s="33">
        <f>APR!J291</f>
        <v>3324000</v>
      </c>
      <c r="I293" s="33">
        <f t="shared" si="138"/>
        <v>0</v>
      </c>
      <c r="J293" s="33">
        <f t="shared" si="138"/>
        <v>0</v>
      </c>
      <c r="K293" s="59">
        <f t="shared" si="126"/>
        <v>3324000</v>
      </c>
      <c r="L293" s="33">
        <f t="shared" si="127"/>
        <v>9972000</v>
      </c>
      <c r="M293" s="55">
        <f t="shared" si="128"/>
        <v>0.25</v>
      </c>
      <c r="N293" s="16"/>
    </row>
    <row r="294" spans="1:14" s="7" customFormat="1" x14ac:dyDescent="0.25">
      <c r="A294" s="31" t="s">
        <v>0</v>
      </c>
      <c r="B294" s="32" t="s">
        <v>246</v>
      </c>
      <c r="C294" s="33">
        <f t="shared" si="138"/>
        <v>13296000</v>
      </c>
      <c r="D294" s="33">
        <f t="shared" si="138"/>
        <v>13296000</v>
      </c>
      <c r="E294" s="33">
        <f t="shared" si="138"/>
        <v>13296000</v>
      </c>
      <c r="F294" s="33">
        <f t="shared" si="138"/>
        <v>13296000</v>
      </c>
      <c r="G294" s="33">
        <f t="shared" si="138"/>
        <v>13296000</v>
      </c>
      <c r="H294" s="33">
        <f>APR!J292</f>
        <v>3324000</v>
      </c>
      <c r="I294" s="33">
        <f t="shared" si="138"/>
        <v>0</v>
      </c>
      <c r="J294" s="33">
        <f t="shared" si="138"/>
        <v>0</v>
      </c>
      <c r="K294" s="59">
        <f t="shared" si="126"/>
        <v>3324000</v>
      </c>
      <c r="L294" s="33">
        <f t="shared" si="127"/>
        <v>9972000</v>
      </c>
      <c r="M294" s="55">
        <f t="shared" si="128"/>
        <v>0.25</v>
      </c>
      <c r="N294" s="16"/>
    </row>
    <row r="295" spans="1:14" x14ac:dyDescent="0.25">
      <c r="A295" s="31">
        <v>521211</v>
      </c>
      <c r="B295" s="32" t="s">
        <v>1</v>
      </c>
      <c r="C295" s="33">
        <f>SUM(C296:C297)</f>
        <v>13296000</v>
      </c>
      <c r="D295" s="33">
        <f>SUM(D296:D297)</f>
        <v>13296000</v>
      </c>
      <c r="E295" s="33">
        <f>SUM(E296:E297)</f>
        <v>13296000</v>
      </c>
      <c r="F295" s="33">
        <f>SUM(F296:F297)</f>
        <v>13296000</v>
      </c>
      <c r="G295" s="33">
        <f>SUM(G296:G297)</f>
        <v>13296000</v>
      </c>
      <c r="H295" s="33">
        <f>APR!J293</f>
        <v>3324000</v>
      </c>
      <c r="I295" s="33">
        <f t="shared" ref="I295:J295" si="139">SUM(I296:I297)</f>
        <v>0</v>
      </c>
      <c r="J295" s="33">
        <f t="shared" si="139"/>
        <v>0</v>
      </c>
      <c r="K295" s="59">
        <f t="shared" si="126"/>
        <v>3324000</v>
      </c>
      <c r="L295" s="33">
        <f t="shared" si="127"/>
        <v>9972000</v>
      </c>
      <c r="M295" s="55">
        <f t="shared" si="128"/>
        <v>0.25</v>
      </c>
    </row>
    <row r="296" spans="1:14" x14ac:dyDescent="0.25">
      <c r="A296" s="31"/>
      <c r="B296" s="32" t="s">
        <v>281</v>
      </c>
      <c r="C296" s="33">
        <v>5376000</v>
      </c>
      <c r="D296" s="33">
        <v>5376000</v>
      </c>
      <c r="E296" s="33">
        <v>5376000</v>
      </c>
      <c r="F296" s="33">
        <v>5376000</v>
      </c>
      <c r="G296" s="33">
        <v>5376000</v>
      </c>
      <c r="H296" s="1">
        <f>APR!J294</f>
        <v>1344000</v>
      </c>
      <c r="I296" s="33"/>
      <c r="J296" s="33">
        <v>0</v>
      </c>
      <c r="K296" s="59">
        <f t="shared" si="126"/>
        <v>1344000</v>
      </c>
      <c r="L296" s="54">
        <f t="shared" si="127"/>
        <v>4032000</v>
      </c>
      <c r="M296" s="55">
        <f t="shared" si="128"/>
        <v>0.25</v>
      </c>
      <c r="N296" s="5"/>
    </row>
    <row r="297" spans="1:14" s="7" customFormat="1" x14ac:dyDescent="0.25">
      <c r="A297" s="31"/>
      <c r="B297" s="32" t="s">
        <v>510</v>
      </c>
      <c r="C297" s="33">
        <v>7920000</v>
      </c>
      <c r="D297" s="33">
        <v>7920000</v>
      </c>
      <c r="E297" s="33">
        <v>7920000</v>
      </c>
      <c r="F297" s="33">
        <v>7920000</v>
      </c>
      <c r="G297" s="33">
        <v>7920000</v>
      </c>
      <c r="H297" s="1">
        <f>APR!J295</f>
        <v>1980000</v>
      </c>
      <c r="I297" s="33"/>
      <c r="J297" s="33">
        <v>0</v>
      </c>
      <c r="K297" s="59">
        <f t="shared" si="126"/>
        <v>1980000</v>
      </c>
      <c r="L297" s="54">
        <f t="shared" si="127"/>
        <v>5940000</v>
      </c>
      <c r="M297" s="55">
        <f t="shared" si="128"/>
        <v>0.25</v>
      </c>
      <c r="N297" s="5"/>
    </row>
    <row r="298" spans="1:14" x14ac:dyDescent="0.25">
      <c r="A298" s="31" t="s">
        <v>217</v>
      </c>
      <c r="B298" s="32" t="s">
        <v>47</v>
      </c>
      <c r="C298" s="33">
        <f t="shared" ref="C298:J300" si="140">C299</f>
        <v>26400000</v>
      </c>
      <c r="D298" s="33">
        <f t="shared" si="140"/>
        <v>26400000</v>
      </c>
      <c r="E298" s="33">
        <f t="shared" si="140"/>
        <v>26400000</v>
      </c>
      <c r="F298" s="33">
        <f t="shared" si="140"/>
        <v>26400000</v>
      </c>
      <c r="G298" s="33">
        <f t="shared" si="140"/>
        <v>26400000</v>
      </c>
      <c r="H298" s="33">
        <f>APR!J296</f>
        <v>6600000</v>
      </c>
      <c r="I298" s="33">
        <f t="shared" si="140"/>
        <v>0</v>
      </c>
      <c r="J298" s="33">
        <f t="shared" si="140"/>
        <v>0</v>
      </c>
      <c r="K298" s="59">
        <f t="shared" si="126"/>
        <v>6600000</v>
      </c>
      <c r="L298" s="33">
        <f t="shared" si="127"/>
        <v>19800000</v>
      </c>
      <c r="M298" s="55">
        <f t="shared" si="128"/>
        <v>0.25</v>
      </c>
    </row>
    <row r="299" spans="1:14" x14ac:dyDescent="0.25">
      <c r="A299" s="31" t="s">
        <v>0</v>
      </c>
      <c r="B299" s="32" t="s">
        <v>244</v>
      </c>
      <c r="C299" s="33">
        <f t="shared" si="140"/>
        <v>26400000</v>
      </c>
      <c r="D299" s="33">
        <f t="shared" si="140"/>
        <v>26400000</v>
      </c>
      <c r="E299" s="33">
        <f t="shared" si="140"/>
        <v>26400000</v>
      </c>
      <c r="F299" s="33">
        <f t="shared" si="140"/>
        <v>26400000</v>
      </c>
      <c r="G299" s="33">
        <f t="shared" si="140"/>
        <v>26400000</v>
      </c>
      <c r="H299" s="33">
        <f>APR!J297</f>
        <v>6600000</v>
      </c>
      <c r="I299" s="33">
        <f t="shared" si="140"/>
        <v>0</v>
      </c>
      <c r="J299" s="33">
        <f t="shared" si="140"/>
        <v>0</v>
      </c>
      <c r="K299" s="59">
        <f t="shared" si="126"/>
        <v>6600000</v>
      </c>
      <c r="L299" s="33">
        <f t="shared" si="127"/>
        <v>19800000</v>
      </c>
      <c r="M299" s="55">
        <f t="shared" si="128"/>
        <v>0.25</v>
      </c>
      <c r="N299" s="5"/>
    </row>
    <row r="300" spans="1:14" s="7" customFormat="1" x14ac:dyDescent="0.25">
      <c r="A300" s="31">
        <v>524113</v>
      </c>
      <c r="B300" s="32" t="s">
        <v>38</v>
      </c>
      <c r="C300" s="33">
        <f t="shared" si="140"/>
        <v>26400000</v>
      </c>
      <c r="D300" s="33">
        <f t="shared" si="140"/>
        <v>26400000</v>
      </c>
      <c r="E300" s="33">
        <f t="shared" si="140"/>
        <v>26400000</v>
      </c>
      <c r="F300" s="33">
        <f t="shared" si="140"/>
        <v>26400000</v>
      </c>
      <c r="G300" s="33">
        <f t="shared" si="140"/>
        <v>26400000</v>
      </c>
      <c r="H300" s="33">
        <f>APR!J298</f>
        <v>6600000</v>
      </c>
      <c r="I300" s="33">
        <f t="shared" si="140"/>
        <v>0</v>
      </c>
      <c r="J300" s="33">
        <f t="shared" si="140"/>
        <v>0</v>
      </c>
      <c r="K300" s="59">
        <f t="shared" si="126"/>
        <v>6600000</v>
      </c>
      <c r="L300" s="33">
        <f t="shared" si="127"/>
        <v>19800000</v>
      </c>
      <c r="M300" s="55">
        <f t="shared" si="128"/>
        <v>0.25</v>
      </c>
      <c r="N300" s="5"/>
    </row>
    <row r="301" spans="1:14" x14ac:dyDescent="0.25">
      <c r="A301" s="31"/>
      <c r="B301" s="32" t="s">
        <v>477</v>
      </c>
      <c r="C301" s="33">
        <v>26400000</v>
      </c>
      <c r="D301" s="33">
        <v>26400000</v>
      </c>
      <c r="E301" s="33">
        <v>26400000</v>
      </c>
      <c r="F301" s="33">
        <v>26400000</v>
      </c>
      <c r="G301" s="33">
        <v>26400000</v>
      </c>
      <c r="H301" s="1">
        <f>APR!J299</f>
        <v>6600000</v>
      </c>
      <c r="I301" s="33"/>
      <c r="J301" s="33">
        <v>0</v>
      </c>
      <c r="K301" s="59">
        <f t="shared" si="126"/>
        <v>6600000</v>
      </c>
      <c r="L301" s="54">
        <f t="shared" si="127"/>
        <v>19800000</v>
      </c>
      <c r="M301" s="55">
        <f t="shared" si="128"/>
        <v>0.25</v>
      </c>
      <c r="N301" s="5"/>
    </row>
    <row r="302" spans="1:14" s="7" customFormat="1" x14ac:dyDescent="0.25">
      <c r="A302" s="31" t="s">
        <v>227</v>
      </c>
      <c r="B302" s="32" t="s">
        <v>48</v>
      </c>
      <c r="C302" s="33">
        <f t="shared" ref="C302:J304" si="141">C303</f>
        <v>2400000</v>
      </c>
      <c r="D302" s="33">
        <f t="shared" si="141"/>
        <v>2400000</v>
      </c>
      <c r="E302" s="33">
        <f t="shared" si="141"/>
        <v>2400000</v>
      </c>
      <c r="F302" s="33">
        <f t="shared" si="141"/>
        <v>2400000</v>
      </c>
      <c r="G302" s="33">
        <f t="shared" si="141"/>
        <v>2400000</v>
      </c>
      <c r="H302" s="33">
        <f>APR!J300</f>
        <v>600000</v>
      </c>
      <c r="I302" s="33">
        <f t="shared" si="141"/>
        <v>0</v>
      </c>
      <c r="J302" s="33">
        <f t="shared" si="141"/>
        <v>0</v>
      </c>
      <c r="K302" s="59">
        <f t="shared" si="126"/>
        <v>600000</v>
      </c>
      <c r="L302" s="33">
        <f t="shared" si="127"/>
        <v>1800000</v>
      </c>
      <c r="M302" s="55">
        <f t="shared" si="128"/>
        <v>0.25</v>
      </c>
      <c r="N302" s="16"/>
    </row>
    <row r="303" spans="1:14" s="7" customFormat="1" x14ac:dyDescent="0.25">
      <c r="A303" s="31" t="s">
        <v>0</v>
      </c>
      <c r="B303" s="32" t="s">
        <v>244</v>
      </c>
      <c r="C303" s="33">
        <f t="shared" si="141"/>
        <v>2400000</v>
      </c>
      <c r="D303" s="33">
        <f t="shared" si="141"/>
        <v>2400000</v>
      </c>
      <c r="E303" s="33">
        <f t="shared" si="141"/>
        <v>2400000</v>
      </c>
      <c r="F303" s="33">
        <f t="shared" si="141"/>
        <v>2400000</v>
      </c>
      <c r="G303" s="33">
        <f t="shared" si="141"/>
        <v>2400000</v>
      </c>
      <c r="H303" s="33">
        <f>APR!J301</f>
        <v>600000</v>
      </c>
      <c r="I303" s="33">
        <f t="shared" si="141"/>
        <v>0</v>
      </c>
      <c r="J303" s="33">
        <f t="shared" si="141"/>
        <v>0</v>
      </c>
      <c r="K303" s="59">
        <f t="shared" si="126"/>
        <v>600000</v>
      </c>
      <c r="L303" s="33">
        <f t="shared" si="127"/>
        <v>1800000</v>
      </c>
      <c r="M303" s="55">
        <f t="shared" si="128"/>
        <v>0.25</v>
      </c>
      <c r="N303" s="5"/>
    </row>
    <row r="304" spans="1:14" s="7" customFormat="1" x14ac:dyDescent="0.25">
      <c r="A304" s="31">
        <v>521211</v>
      </c>
      <c r="B304" s="32" t="s">
        <v>1</v>
      </c>
      <c r="C304" s="33">
        <f t="shared" si="141"/>
        <v>2400000</v>
      </c>
      <c r="D304" s="33">
        <f t="shared" si="141"/>
        <v>2400000</v>
      </c>
      <c r="E304" s="33">
        <f t="shared" si="141"/>
        <v>2400000</v>
      </c>
      <c r="F304" s="33">
        <f t="shared" si="141"/>
        <v>2400000</v>
      </c>
      <c r="G304" s="33">
        <f t="shared" si="141"/>
        <v>2400000</v>
      </c>
      <c r="H304" s="33">
        <f>APR!J302</f>
        <v>600000</v>
      </c>
      <c r="I304" s="33">
        <f t="shared" si="141"/>
        <v>0</v>
      </c>
      <c r="J304" s="33">
        <f t="shared" si="141"/>
        <v>0</v>
      </c>
      <c r="K304" s="59">
        <f t="shared" si="126"/>
        <v>600000</v>
      </c>
      <c r="L304" s="33">
        <f t="shared" si="127"/>
        <v>1800000</v>
      </c>
      <c r="M304" s="55">
        <f t="shared" si="128"/>
        <v>0.25</v>
      </c>
      <c r="N304" s="5"/>
    </row>
    <row r="305" spans="1:14" x14ac:dyDescent="0.25">
      <c r="A305" s="31"/>
      <c r="B305" s="32" t="s">
        <v>336</v>
      </c>
      <c r="C305" s="33">
        <v>2400000</v>
      </c>
      <c r="D305" s="33">
        <v>2400000</v>
      </c>
      <c r="E305" s="33">
        <v>2400000</v>
      </c>
      <c r="F305" s="33">
        <v>2400000</v>
      </c>
      <c r="G305" s="33">
        <v>2400000</v>
      </c>
      <c r="H305" s="1">
        <f>APR!J303</f>
        <v>600000</v>
      </c>
      <c r="I305" s="33"/>
      <c r="J305" s="33">
        <v>0</v>
      </c>
      <c r="K305" s="59">
        <f t="shared" si="126"/>
        <v>600000</v>
      </c>
      <c r="L305" s="54">
        <f t="shared" si="127"/>
        <v>1800000</v>
      </c>
      <c r="M305" s="55">
        <f t="shared" si="128"/>
        <v>0.25</v>
      </c>
      <c r="N305" s="5"/>
    </row>
    <row r="306" spans="1:14" s="7" customFormat="1" x14ac:dyDescent="0.25">
      <c r="A306" s="31" t="s">
        <v>187</v>
      </c>
      <c r="B306" s="32" t="s">
        <v>49</v>
      </c>
      <c r="C306" s="33">
        <f>C307+C312+C318</f>
        <v>9408000</v>
      </c>
      <c r="D306" s="33">
        <f>D307+D312+D318</f>
        <v>9408000</v>
      </c>
      <c r="E306" s="33">
        <f>E307+E312+E318</f>
        <v>9408000</v>
      </c>
      <c r="F306" s="33">
        <f>F307+F312+F318</f>
        <v>9408000</v>
      </c>
      <c r="G306" s="33">
        <f>G307+G312+G318</f>
        <v>9408000</v>
      </c>
      <c r="H306" s="33">
        <f>APR!J304</f>
        <v>2688000</v>
      </c>
      <c r="I306" s="33">
        <f t="shared" ref="I306:J306" si="142">I307+I312+I318</f>
        <v>672000</v>
      </c>
      <c r="J306" s="33">
        <f t="shared" si="142"/>
        <v>0</v>
      </c>
      <c r="K306" s="59">
        <f t="shared" si="126"/>
        <v>3360000</v>
      </c>
      <c r="L306" s="33">
        <f t="shared" si="127"/>
        <v>6048000</v>
      </c>
      <c r="M306" s="55">
        <f t="shared" si="128"/>
        <v>0.35714285714285715</v>
      </c>
      <c r="N306" s="5"/>
    </row>
    <row r="307" spans="1:14" x14ac:dyDescent="0.25">
      <c r="A307" s="31" t="s">
        <v>216</v>
      </c>
      <c r="B307" s="32" t="s">
        <v>50</v>
      </c>
      <c r="C307" s="33">
        <f t="shared" ref="C307:J308" si="143">C308</f>
        <v>1988000</v>
      </c>
      <c r="D307" s="33">
        <f t="shared" si="143"/>
        <v>1988000</v>
      </c>
      <c r="E307" s="33">
        <f t="shared" si="143"/>
        <v>1988000</v>
      </c>
      <c r="F307" s="33">
        <f t="shared" si="143"/>
        <v>1988000</v>
      </c>
      <c r="G307" s="33">
        <f t="shared" si="143"/>
        <v>1988000</v>
      </c>
      <c r="H307" s="33">
        <f>APR!J305</f>
        <v>568000</v>
      </c>
      <c r="I307" s="33">
        <f t="shared" si="143"/>
        <v>142000</v>
      </c>
      <c r="J307" s="33">
        <f t="shared" si="143"/>
        <v>0</v>
      </c>
      <c r="K307" s="59">
        <f t="shared" si="126"/>
        <v>710000</v>
      </c>
      <c r="L307" s="33">
        <f t="shared" si="127"/>
        <v>1278000</v>
      </c>
      <c r="M307" s="55">
        <f t="shared" si="128"/>
        <v>0.35714285714285715</v>
      </c>
      <c r="N307" s="5"/>
    </row>
    <row r="308" spans="1:14" x14ac:dyDescent="0.25">
      <c r="A308" s="31" t="s">
        <v>0</v>
      </c>
      <c r="B308" s="32" t="s">
        <v>31</v>
      </c>
      <c r="C308" s="33">
        <f t="shared" si="143"/>
        <v>1988000</v>
      </c>
      <c r="D308" s="33">
        <f t="shared" si="143"/>
        <v>1988000</v>
      </c>
      <c r="E308" s="33">
        <f t="shared" si="143"/>
        <v>1988000</v>
      </c>
      <c r="F308" s="33">
        <f t="shared" si="143"/>
        <v>1988000</v>
      </c>
      <c r="G308" s="33">
        <f t="shared" si="143"/>
        <v>1988000</v>
      </c>
      <c r="H308" s="33">
        <f>APR!J306</f>
        <v>568000</v>
      </c>
      <c r="I308" s="33">
        <f t="shared" si="143"/>
        <v>142000</v>
      </c>
      <c r="J308" s="33">
        <f t="shared" si="143"/>
        <v>0</v>
      </c>
      <c r="K308" s="59">
        <f t="shared" si="126"/>
        <v>710000</v>
      </c>
      <c r="L308" s="33">
        <f t="shared" si="127"/>
        <v>1278000</v>
      </c>
      <c r="M308" s="55">
        <f t="shared" si="128"/>
        <v>0.35714285714285715</v>
      </c>
      <c r="N308" s="5"/>
    </row>
    <row r="309" spans="1:14" s="7" customFormat="1" x14ac:dyDescent="0.25">
      <c r="A309" s="31">
        <v>521211</v>
      </c>
      <c r="B309" s="32" t="s">
        <v>1</v>
      </c>
      <c r="C309" s="33">
        <f>SUM(C310:C311)</f>
        <v>1988000</v>
      </c>
      <c r="D309" s="33">
        <f>SUM(D310:D311)</f>
        <v>1988000</v>
      </c>
      <c r="E309" s="33">
        <f>SUM(E310:E311)</f>
        <v>1988000</v>
      </c>
      <c r="F309" s="33">
        <f>SUM(F310:F311)</f>
        <v>1988000</v>
      </c>
      <c r="G309" s="33">
        <f>SUM(G310:G311)</f>
        <v>1988000</v>
      </c>
      <c r="H309" s="33">
        <f>APR!J307</f>
        <v>568000</v>
      </c>
      <c r="I309" s="33">
        <f t="shared" ref="I309:J309" si="144">SUM(I310:I311)</f>
        <v>142000</v>
      </c>
      <c r="J309" s="33">
        <f t="shared" si="144"/>
        <v>0</v>
      </c>
      <c r="K309" s="59">
        <f t="shared" si="126"/>
        <v>710000</v>
      </c>
      <c r="L309" s="33">
        <f t="shared" si="127"/>
        <v>1278000</v>
      </c>
      <c r="M309" s="55">
        <f t="shared" si="128"/>
        <v>0.35714285714285715</v>
      </c>
      <c r="N309" s="5"/>
    </row>
    <row r="310" spans="1:14" x14ac:dyDescent="0.25">
      <c r="A310" s="31"/>
      <c r="B310" s="32" t="s">
        <v>281</v>
      </c>
      <c r="C310" s="33">
        <v>938000</v>
      </c>
      <c r="D310" s="33">
        <v>938000</v>
      </c>
      <c r="E310" s="33">
        <v>938000</v>
      </c>
      <c r="F310" s="33">
        <v>938000</v>
      </c>
      <c r="G310" s="33">
        <v>938000</v>
      </c>
      <c r="H310" s="1">
        <f>APR!J308</f>
        <v>268000</v>
      </c>
      <c r="I310" s="33">
        <v>67000</v>
      </c>
      <c r="J310" s="33">
        <v>0</v>
      </c>
      <c r="K310" s="59">
        <f t="shared" si="126"/>
        <v>335000</v>
      </c>
      <c r="L310" s="54">
        <f t="shared" si="127"/>
        <v>603000</v>
      </c>
      <c r="M310" s="55">
        <f t="shared" si="128"/>
        <v>0.35714285714285715</v>
      </c>
      <c r="N310" s="5"/>
    </row>
    <row r="311" spans="1:14" s="7" customFormat="1" x14ac:dyDescent="0.25">
      <c r="A311" s="31"/>
      <c r="B311" s="32" t="s">
        <v>476</v>
      </c>
      <c r="C311" s="33">
        <v>1050000</v>
      </c>
      <c r="D311" s="33">
        <v>1050000</v>
      </c>
      <c r="E311" s="33">
        <v>1050000</v>
      </c>
      <c r="F311" s="33">
        <v>1050000</v>
      </c>
      <c r="G311" s="33">
        <v>1050000</v>
      </c>
      <c r="H311" s="1">
        <f>APR!J309</f>
        <v>300000</v>
      </c>
      <c r="I311" s="33">
        <v>75000</v>
      </c>
      <c r="J311" s="33">
        <v>0</v>
      </c>
      <c r="K311" s="59">
        <f t="shared" si="126"/>
        <v>375000</v>
      </c>
      <c r="L311" s="54">
        <f t="shared" si="127"/>
        <v>675000</v>
      </c>
      <c r="M311" s="55">
        <f t="shared" si="128"/>
        <v>0.35714285714285715</v>
      </c>
      <c r="N311" s="16"/>
    </row>
    <row r="312" spans="1:14" s="7" customFormat="1" x14ac:dyDescent="0.25">
      <c r="A312" s="31" t="s">
        <v>217</v>
      </c>
      <c r="B312" s="32" t="s">
        <v>51</v>
      </c>
      <c r="C312" s="33">
        <f>C313</f>
        <v>6720000</v>
      </c>
      <c r="D312" s="33">
        <f>D313</f>
        <v>6720000</v>
      </c>
      <c r="E312" s="33">
        <f>E313</f>
        <v>6720000</v>
      </c>
      <c r="F312" s="33">
        <f>F313</f>
        <v>6720000</v>
      </c>
      <c r="G312" s="33">
        <f>G313</f>
        <v>6720000</v>
      </c>
      <c r="H312" s="33">
        <f>APR!J310</f>
        <v>1920000</v>
      </c>
      <c r="I312" s="33">
        <f t="shared" ref="I312:J312" si="145">I313</f>
        <v>480000</v>
      </c>
      <c r="J312" s="33">
        <f t="shared" si="145"/>
        <v>0</v>
      </c>
      <c r="K312" s="59">
        <f t="shared" si="126"/>
        <v>2400000</v>
      </c>
      <c r="L312" s="33">
        <f t="shared" si="127"/>
        <v>4320000</v>
      </c>
      <c r="M312" s="55">
        <f t="shared" si="128"/>
        <v>0.35714285714285715</v>
      </c>
      <c r="N312" s="5"/>
    </row>
    <row r="313" spans="1:14" x14ac:dyDescent="0.25">
      <c r="A313" s="31" t="s">
        <v>0</v>
      </c>
      <c r="B313" s="32" t="s">
        <v>244</v>
      </c>
      <c r="C313" s="33">
        <f>C314+C316</f>
        <v>6720000</v>
      </c>
      <c r="D313" s="33">
        <f>D314+D316</f>
        <v>6720000</v>
      </c>
      <c r="E313" s="33">
        <f>E314+E316</f>
        <v>6720000</v>
      </c>
      <c r="F313" s="33">
        <f>F314+F316</f>
        <v>6720000</v>
      </c>
      <c r="G313" s="33">
        <f>G314+G316</f>
        <v>6720000</v>
      </c>
      <c r="H313" s="33">
        <f>APR!J311</f>
        <v>1920000</v>
      </c>
      <c r="I313" s="33">
        <f>I314+I316</f>
        <v>480000</v>
      </c>
      <c r="J313" s="33">
        <f t="shared" ref="J313" si="146">J314+J316</f>
        <v>0</v>
      </c>
      <c r="K313" s="59">
        <f t="shared" si="126"/>
        <v>2400000</v>
      </c>
      <c r="L313" s="33">
        <f t="shared" si="127"/>
        <v>4320000</v>
      </c>
      <c r="M313" s="55">
        <f t="shared" si="128"/>
        <v>0.35714285714285715</v>
      </c>
    </row>
    <row r="314" spans="1:14" s="7" customFormat="1" x14ac:dyDescent="0.25">
      <c r="A314" s="31">
        <v>521211</v>
      </c>
      <c r="B314" s="32" t="s">
        <v>1</v>
      </c>
      <c r="C314" s="33">
        <f>C315</f>
        <v>2100000</v>
      </c>
      <c r="D314" s="33">
        <f>D315</f>
        <v>2100000</v>
      </c>
      <c r="E314" s="33">
        <f>E315</f>
        <v>2100000</v>
      </c>
      <c r="F314" s="33">
        <f>F315</f>
        <v>2100000</v>
      </c>
      <c r="G314" s="33">
        <f>G315</f>
        <v>2100000</v>
      </c>
      <c r="H314" s="33">
        <f>APR!J312</f>
        <v>600000</v>
      </c>
      <c r="I314" s="33">
        <f t="shared" ref="I314:J314" si="147">I315</f>
        <v>150000</v>
      </c>
      <c r="J314" s="33">
        <f t="shared" si="147"/>
        <v>0</v>
      </c>
      <c r="K314" s="59">
        <f t="shared" si="126"/>
        <v>750000</v>
      </c>
      <c r="L314" s="33">
        <f t="shared" si="127"/>
        <v>1350000</v>
      </c>
      <c r="M314" s="55">
        <f t="shared" si="128"/>
        <v>0.35714285714285715</v>
      </c>
      <c r="N314" s="5"/>
    </row>
    <row r="315" spans="1:14" x14ac:dyDescent="0.25">
      <c r="A315" s="31"/>
      <c r="B315" s="32" t="s">
        <v>478</v>
      </c>
      <c r="C315" s="33">
        <v>2100000</v>
      </c>
      <c r="D315" s="33">
        <v>2100000</v>
      </c>
      <c r="E315" s="33">
        <v>2100000</v>
      </c>
      <c r="F315" s="33">
        <v>2100000</v>
      </c>
      <c r="G315" s="33">
        <v>2100000</v>
      </c>
      <c r="H315" s="1">
        <f>APR!J313</f>
        <v>600000</v>
      </c>
      <c r="I315" s="33">
        <v>150000</v>
      </c>
      <c r="J315" s="33">
        <v>0</v>
      </c>
      <c r="K315" s="59">
        <f t="shared" si="126"/>
        <v>750000</v>
      </c>
      <c r="L315" s="54">
        <f t="shared" si="127"/>
        <v>1350000</v>
      </c>
      <c r="M315" s="55">
        <f t="shared" si="128"/>
        <v>0.35714285714285715</v>
      </c>
      <c r="N315" s="5"/>
    </row>
    <row r="316" spans="1:14" s="7" customFormat="1" x14ac:dyDescent="0.25">
      <c r="A316" s="31">
        <v>524113</v>
      </c>
      <c r="B316" s="32" t="s">
        <v>38</v>
      </c>
      <c r="C316" s="33">
        <f>C317</f>
        <v>4620000</v>
      </c>
      <c r="D316" s="33">
        <f>D317</f>
        <v>4620000</v>
      </c>
      <c r="E316" s="33">
        <f>E317</f>
        <v>4620000</v>
      </c>
      <c r="F316" s="33">
        <f>F317</f>
        <v>4620000</v>
      </c>
      <c r="G316" s="33">
        <f>G317</f>
        <v>4620000</v>
      </c>
      <c r="H316" s="33">
        <f>APR!J314</f>
        <v>1320000</v>
      </c>
      <c r="I316" s="33">
        <f t="shared" ref="I316:J316" si="148">I317</f>
        <v>330000</v>
      </c>
      <c r="J316" s="33">
        <f t="shared" si="148"/>
        <v>0</v>
      </c>
      <c r="K316" s="59">
        <f t="shared" si="126"/>
        <v>1650000</v>
      </c>
      <c r="L316" s="33">
        <f t="shared" si="127"/>
        <v>2970000</v>
      </c>
      <c r="M316" s="55">
        <f t="shared" si="128"/>
        <v>0.35714285714285715</v>
      </c>
      <c r="N316" s="5"/>
    </row>
    <row r="317" spans="1:14" x14ac:dyDescent="0.25">
      <c r="A317" s="31"/>
      <c r="B317" s="32" t="s">
        <v>436</v>
      </c>
      <c r="C317" s="33">
        <v>4620000</v>
      </c>
      <c r="D317" s="33">
        <v>4620000</v>
      </c>
      <c r="E317" s="33">
        <v>4620000</v>
      </c>
      <c r="F317" s="33">
        <v>4620000</v>
      </c>
      <c r="G317" s="33">
        <v>4620000</v>
      </c>
      <c r="H317" s="1">
        <f>APR!J315</f>
        <v>1320000</v>
      </c>
      <c r="I317" s="33">
        <v>330000</v>
      </c>
      <c r="J317" s="33">
        <v>0</v>
      </c>
      <c r="K317" s="59">
        <f t="shared" si="126"/>
        <v>1650000</v>
      </c>
      <c r="L317" s="54">
        <f t="shared" si="127"/>
        <v>2970000</v>
      </c>
      <c r="M317" s="55">
        <f t="shared" si="128"/>
        <v>0.35714285714285715</v>
      </c>
      <c r="N317" s="5"/>
    </row>
    <row r="318" spans="1:14" x14ac:dyDescent="0.25">
      <c r="A318" s="31" t="s">
        <v>227</v>
      </c>
      <c r="B318" s="32" t="s">
        <v>52</v>
      </c>
      <c r="C318" s="33">
        <f t="shared" ref="C318:J320" si="149">C319</f>
        <v>700000</v>
      </c>
      <c r="D318" s="33">
        <f t="shared" si="149"/>
        <v>700000</v>
      </c>
      <c r="E318" s="33">
        <f t="shared" si="149"/>
        <v>700000</v>
      </c>
      <c r="F318" s="33">
        <f t="shared" si="149"/>
        <v>700000</v>
      </c>
      <c r="G318" s="33">
        <f t="shared" si="149"/>
        <v>700000</v>
      </c>
      <c r="H318" s="33">
        <f>APR!J316</f>
        <v>200000</v>
      </c>
      <c r="I318" s="33">
        <f t="shared" si="149"/>
        <v>50000</v>
      </c>
      <c r="J318" s="33">
        <f t="shared" si="149"/>
        <v>0</v>
      </c>
      <c r="K318" s="59">
        <f t="shared" si="126"/>
        <v>250000</v>
      </c>
      <c r="L318" s="33">
        <f t="shared" si="127"/>
        <v>450000</v>
      </c>
      <c r="M318" s="55">
        <f t="shared" si="128"/>
        <v>0.35714285714285715</v>
      </c>
      <c r="N318" s="5"/>
    </row>
    <row r="319" spans="1:14" x14ac:dyDescent="0.25">
      <c r="A319" s="31" t="s">
        <v>0</v>
      </c>
      <c r="B319" s="32" t="s">
        <v>244</v>
      </c>
      <c r="C319" s="33">
        <f t="shared" si="149"/>
        <v>700000</v>
      </c>
      <c r="D319" s="33">
        <f t="shared" si="149"/>
        <v>700000</v>
      </c>
      <c r="E319" s="33">
        <f t="shared" si="149"/>
        <v>700000</v>
      </c>
      <c r="F319" s="33">
        <f t="shared" si="149"/>
        <v>700000</v>
      </c>
      <c r="G319" s="33">
        <f t="shared" si="149"/>
        <v>700000</v>
      </c>
      <c r="H319" s="33">
        <f>APR!J317</f>
        <v>200000</v>
      </c>
      <c r="I319" s="33">
        <f t="shared" si="149"/>
        <v>50000</v>
      </c>
      <c r="J319" s="33">
        <f t="shared" si="149"/>
        <v>0</v>
      </c>
      <c r="K319" s="59">
        <f t="shared" si="126"/>
        <v>250000</v>
      </c>
      <c r="L319" s="33">
        <f t="shared" si="127"/>
        <v>450000</v>
      </c>
      <c r="M319" s="55">
        <f t="shared" si="128"/>
        <v>0.35714285714285715</v>
      </c>
      <c r="N319" s="5"/>
    </row>
    <row r="320" spans="1:14" s="7" customFormat="1" x14ac:dyDescent="0.25">
      <c r="A320" s="31">
        <v>521211</v>
      </c>
      <c r="B320" s="32" t="s">
        <v>1</v>
      </c>
      <c r="C320" s="33">
        <f t="shared" si="149"/>
        <v>700000</v>
      </c>
      <c r="D320" s="33">
        <f t="shared" si="149"/>
        <v>700000</v>
      </c>
      <c r="E320" s="33">
        <f t="shared" si="149"/>
        <v>700000</v>
      </c>
      <c r="F320" s="33">
        <f t="shared" si="149"/>
        <v>700000</v>
      </c>
      <c r="G320" s="33">
        <f t="shared" si="149"/>
        <v>700000</v>
      </c>
      <c r="H320" s="33">
        <f>APR!J318</f>
        <v>200000</v>
      </c>
      <c r="I320" s="33">
        <f t="shared" si="149"/>
        <v>50000</v>
      </c>
      <c r="J320" s="33">
        <f t="shared" si="149"/>
        <v>0</v>
      </c>
      <c r="K320" s="59">
        <f t="shared" si="126"/>
        <v>250000</v>
      </c>
      <c r="L320" s="33">
        <f t="shared" si="127"/>
        <v>450000</v>
      </c>
      <c r="M320" s="55">
        <f t="shared" si="128"/>
        <v>0.35714285714285715</v>
      </c>
      <c r="N320" s="5"/>
    </row>
    <row r="321" spans="1:14" x14ac:dyDescent="0.25">
      <c r="A321" s="31"/>
      <c r="B321" s="32" t="s">
        <v>336</v>
      </c>
      <c r="C321" s="33">
        <v>700000</v>
      </c>
      <c r="D321" s="33">
        <v>700000</v>
      </c>
      <c r="E321" s="33">
        <v>700000</v>
      </c>
      <c r="F321" s="33">
        <v>700000</v>
      </c>
      <c r="G321" s="33">
        <v>700000</v>
      </c>
      <c r="H321" s="1">
        <f>APR!J319</f>
        <v>200000</v>
      </c>
      <c r="I321" s="33">
        <v>50000</v>
      </c>
      <c r="J321" s="33">
        <v>0</v>
      </c>
      <c r="K321" s="59">
        <f t="shared" si="126"/>
        <v>250000</v>
      </c>
      <c r="L321" s="54">
        <f t="shared" si="127"/>
        <v>450000</v>
      </c>
      <c r="M321" s="55">
        <f t="shared" si="128"/>
        <v>0.35714285714285715</v>
      </c>
      <c r="N321" s="5"/>
    </row>
    <row r="322" spans="1:14" s="7" customFormat="1" x14ac:dyDescent="0.25">
      <c r="A322" s="31" t="s">
        <v>186</v>
      </c>
      <c r="B322" s="32" t="s">
        <v>53</v>
      </c>
      <c r="C322" s="33">
        <f>C323+C328+C334</f>
        <v>4000000</v>
      </c>
      <c r="D322" s="33">
        <f>D323+D328+D334</f>
        <v>4000000</v>
      </c>
      <c r="E322" s="33">
        <f>E323+E328+E334</f>
        <v>4000000</v>
      </c>
      <c r="F322" s="33">
        <f>F323+F328+F334</f>
        <v>4000000</v>
      </c>
      <c r="G322" s="33">
        <f>G323+G328+G334</f>
        <v>4000000</v>
      </c>
      <c r="H322" s="33">
        <f>APR!J320</f>
        <v>2000000</v>
      </c>
      <c r="I322" s="33">
        <f t="shared" ref="I322:J322" si="150">I323+I328+I334</f>
        <v>0</v>
      </c>
      <c r="J322" s="33">
        <f t="shared" si="150"/>
        <v>0</v>
      </c>
      <c r="K322" s="59">
        <f t="shared" si="126"/>
        <v>2000000</v>
      </c>
      <c r="L322" s="33">
        <f t="shared" si="127"/>
        <v>2000000</v>
      </c>
      <c r="M322" s="55">
        <f t="shared" si="128"/>
        <v>0.5</v>
      </c>
      <c r="N322" s="16"/>
    </row>
    <row r="323" spans="1:14" s="7" customFormat="1" x14ac:dyDescent="0.25">
      <c r="A323" s="31" t="s">
        <v>216</v>
      </c>
      <c r="B323" s="32" t="s">
        <v>54</v>
      </c>
      <c r="C323" s="33">
        <f t="shared" ref="C323:J324" si="151">C324</f>
        <v>840000</v>
      </c>
      <c r="D323" s="33">
        <f t="shared" si="151"/>
        <v>840000</v>
      </c>
      <c r="E323" s="33">
        <f t="shared" si="151"/>
        <v>840000</v>
      </c>
      <c r="F323" s="33">
        <f t="shared" si="151"/>
        <v>840000</v>
      </c>
      <c r="G323" s="33">
        <f t="shared" si="151"/>
        <v>840000</v>
      </c>
      <c r="H323" s="33">
        <f>APR!J321</f>
        <v>420000</v>
      </c>
      <c r="I323" s="33">
        <f t="shared" si="151"/>
        <v>0</v>
      </c>
      <c r="J323" s="33">
        <f t="shared" si="151"/>
        <v>0</v>
      </c>
      <c r="K323" s="59">
        <f t="shared" si="126"/>
        <v>420000</v>
      </c>
      <c r="L323" s="33">
        <f t="shared" si="127"/>
        <v>420000</v>
      </c>
      <c r="M323" s="55">
        <f t="shared" si="128"/>
        <v>0.5</v>
      </c>
      <c r="N323" s="5"/>
    </row>
    <row r="324" spans="1:14" s="7" customFormat="1" x14ac:dyDescent="0.25">
      <c r="A324" s="31" t="s">
        <v>0</v>
      </c>
      <c r="B324" s="32" t="s">
        <v>246</v>
      </c>
      <c r="C324" s="33">
        <f t="shared" si="151"/>
        <v>840000</v>
      </c>
      <c r="D324" s="33">
        <f t="shared" si="151"/>
        <v>840000</v>
      </c>
      <c r="E324" s="33">
        <f t="shared" si="151"/>
        <v>840000</v>
      </c>
      <c r="F324" s="33">
        <f t="shared" si="151"/>
        <v>840000</v>
      </c>
      <c r="G324" s="33">
        <f t="shared" si="151"/>
        <v>840000</v>
      </c>
      <c r="H324" s="33">
        <f>APR!J322</f>
        <v>420000</v>
      </c>
      <c r="I324" s="33">
        <f t="shared" si="151"/>
        <v>0</v>
      </c>
      <c r="J324" s="33">
        <f t="shared" si="151"/>
        <v>0</v>
      </c>
      <c r="K324" s="59">
        <f t="shared" si="126"/>
        <v>420000</v>
      </c>
      <c r="L324" s="33">
        <f t="shared" si="127"/>
        <v>420000</v>
      </c>
      <c r="M324" s="55">
        <f t="shared" si="128"/>
        <v>0.5</v>
      </c>
      <c r="N324" s="5"/>
    </row>
    <row r="325" spans="1:14" x14ac:dyDescent="0.25">
      <c r="A325" s="31">
        <v>521211</v>
      </c>
      <c r="B325" s="32" t="s">
        <v>1</v>
      </c>
      <c r="C325" s="33">
        <f>SUM(C326:C327)</f>
        <v>840000</v>
      </c>
      <c r="D325" s="33">
        <f>SUM(D326:D327)</f>
        <v>840000</v>
      </c>
      <c r="E325" s="33">
        <f>SUM(E326:E327)</f>
        <v>840000</v>
      </c>
      <c r="F325" s="33">
        <f>SUM(F326:F327)</f>
        <v>840000</v>
      </c>
      <c r="G325" s="33">
        <f>SUM(G326:G327)</f>
        <v>840000</v>
      </c>
      <c r="H325" s="33">
        <f>APR!J323</f>
        <v>420000</v>
      </c>
      <c r="I325" s="33">
        <f t="shared" ref="I325:J325" si="152">SUM(I326:I327)</f>
        <v>0</v>
      </c>
      <c r="J325" s="33">
        <f t="shared" si="152"/>
        <v>0</v>
      </c>
      <c r="K325" s="59">
        <f t="shared" si="126"/>
        <v>420000</v>
      </c>
      <c r="L325" s="33">
        <f t="shared" si="127"/>
        <v>420000</v>
      </c>
      <c r="M325" s="55">
        <f t="shared" si="128"/>
        <v>0.5</v>
      </c>
      <c r="N325" s="5"/>
    </row>
    <row r="326" spans="1:14" x14ac:dyDescent="0.25">
      <c r="A326" s="31"/>
      <c r="B326" s="32" t="s">
        <v>281</v>
      </c>
      <c r="C326" s="33">
        <v>240000</v>
      </c>
      <c r="D326" s="33">
        <v>240000</v>
      </c>
      <c r="E326" s="33">
        <v>240000</v>
      </c>
      <c r="F326" s="33">
        <v>240000</v>
      </c>
      <c r="G326" s="33">
        <v>240000</v>
      </c>
      <c r="H326" s="1">
        <f>APR!J324</f>
        <v>120000</v>
      </c>
      <c r="I326" s="33"/>
      <c r="J326" s="33">
        <v>0</v>
      </c>
      <c r="K326" s="59">
        <f t="shared" si="126"/>
        <v>120000</v>
      </c>
      <c r="L326" s="54">
        <f t="shared" si="127"/>
        <v>120000</v>
      </c>
      <c r="M326" s="55">
        <f t="shared" si="128"/>
        <v>0.5</v>
      </c>
      <c r="N326" s="5"/>
    </row>
    <row r="327" spans="1:14" s="7" customFormat="1" x14ac:dyDescent="0.25">
      <c r="A327" s="31"/>
      <c r="B327" s="32" t="s">
        <v>506</v>
      </c>
      <c r="C327" s="33">
        <v>600000</v>
      </c>
      <c r="D327" s="33">
        <v>600000</v>
      </c>
      <c r="E327" s="33">
        <v>600000</v>
      </c>
      <c r="F327" s="33">
        <v>600000</v>
      </c>
      <c r="G327" s="33">
        <v>600000</v>
      </c>
      <c r="H327" s="1">
        <f>APR!J325</f>
        <v>300000</v>
      </c>
      <c r="I327" s="33"/>
      <c r="J327" s="33">
        <v>0</v>
      </c>
      <c r="K327" s="59">
        <f t="shared" si="126"/>
        <v>300000</v>
      </c>
      <c r="L327" s="54">
        <f t="shared" si="127"/>
        <v>300000</v>
      </c>
      <c r="M327" s="55">
        <f t="shared" si="128"/>
        <v>0.5</v>
      </c>
      <c r="N327" s="5"/>
    </row>
    <row r="328" spans="1:14" x14ac:dyDescent="0.25">
      <c r="A328" s="31" t="s">
        <v>217</v>
      </c>
      <c r="B328" s="32" t="s">
        <v>55</v>
      </c>
      <c r="C328" s="33">
        <f>C329</f>
        <v>2960000</v>
      </c>
      <c r="D328" s="33">
        <f>D329</f>
        <v>2960000</v>
      </c>
      <c r="E328" s="33">
        <f>E329</f>
        <v>2960000</v>
      </c>
      <c r="F328" s="33">
        <f>F329</f>
        <v>2960000</v>
      </c>
      <c r="G328" s="33">
        <f>G329</f>
        <v>2960000</v>
      </c>
      <c r="H328" s="33">
        <f>APR!J326</f>
        <v>1480000</v>
      </c>
      <c r="I328" s="33">
        <f t="shared" ref="I328:J328" si="153">I329</f>
        <v>0</v>
      </c>
      <c r="J328" s="33">
        <f t="shared" si="153"/>
        <v>0</v>
      </c>
      <c r="K328" s="59">
        <f t="shared" si="126"/>
        <v>1480000</v>
      </c>
      <c r="L328" s="33">
        <f t="shared" si="127"/>
        <v>1480000</v>
      </c>
      <c r="M328" s="55">
        <f t="shared" si="128"/>
        <v>0.5</v>
      </c>
      <c r="N328" s="5"/>
    </row>
    <row r="329" spans="1:14" x14ac:dyDescent="0.25">
      <c r="A329" s="31" t="s">
        <v>0</v>
      </c>
      <c r="B329" s="32" t="s">
        <v>244</v>
      </c>
      <c r="C329" s="33">
        <f>C330+C332</f>
        <v>2960000</v>
      </c>
      <c r="D329" s="33">
        <f>D330+D332</f>
        <v>2960000</v>
      </c>
      <c r="E329" s="33">
        <f>E330+E332</f>
        <v>2960000</v>
      </c>
      <c r="F329" s="33">
        <f>F330+F332</f>
        <v>2960000</v>
      </c>
      <c r="G329" s="33">
        <f>G330+G332</f>
        <v>2960000</v>
      </c>
      <c r="H329" s="33">
        <f>APR!J327</f>
        <v>1480000</v>
      </c>
      <c r="I329" s="33">
        <f t="shared" ref="I329:J329" si="154">I330+I332</f>
        <v>0</v>
      </c>
      <c r="J329" s="33">
        <f t="shared" si="154"/>
        <v>0</v>
      </c>
      <c r="K329" s="59">
        <f t="shared" si="126"/>
        <v>1480000</v>
      </c>
      <c r="L329" s="33">
        <f t="shared" si="127"/>
        <v>1480000</v>
      </c>
      <c r="M329" s="55">
        <f t="shared" si="128"/>
        <v>0.5</v>
      </c>
      <c r="N329" s="5"/>
    </row>
    <row r="330" spans="1:14" x14ac:dyDescent="0.25">
      <c r="A330" s="31">
        <v>521211</v>
      </c>
      <c r="B330" s="32" t="s">
        <v>1</v>
      </c>
      <c r="C330" s="33">
        <f>C331</f>
        <v>1200000</v>
      </c>
      <c r="D330" s="33">
        <f>D331</f>
        <v>1200000</v>
      </c>
      <c r="E330" s="33">
        <f>E331</f>
        <v>1200000</v>
      </c>
      <c r="F330" s="33">
        <f>F331</f>
        <v>1200000</v>
      </c>
      <c r="G330" s="33">
        <f>G331</f>
        <v>1200000</v>
      </c>
      <c r="H330" s="33">
        <f>APR!J328</f>
        <v>600000</v>
      </c>
      <c r="I330" s="33">
        <f t="shared" ref="I330:J330" si="155">I331</f>
        <v>0</v>
      </c>
      <c r="J330" s="33">
        <f t="shared" si="155"/>
        <v>0</v>
      </c>
      <c r="K330" s="59">
        <f t="shared" ref="K330:K393" si="156">SUM(H330:J330)</f>
        <v>600000</v>
      </c>
      <c r="L330" s="33">
        <f t="shared" ref="L330:L393" si="157">F330-K330</f>
        <v>600000</v>
      </c>
      <c r="M330" s="55">
        <f t="shared" ref="M330:M393" si="158">K330/F330</f>
        <v>0.5</v>
      </c>
      <c r="N330" s="5"/>
    </row>
    <row r="331" spans="1:14" x14ac:dyDescent="0.25">
      <c r="A331" s="31"/>
      <c r="B331" s="32" t="s">
        <v>507</v>
      </c>
      <c r="C331" s="33">
        <v>1200000</v>
      </c>
      <c r="D331" s="33">
        <v>1200000</v>
      </c>
      <c r="E331" s="33">
        <v>1200000</v>
      </c>
      <c r="F331" s="33">
        <v>1200000</v>
      </c>
      <c r="G331" s="33">
        <v>1200000</v>
      </c>
      <c r="H331" s="1">
        <f>APR!J329</f>
        <v>600000</v>
      </c>
      <c r="I331" s="33"/>
      <c r="J331" s="33">
        <v>0</v>
      </c>
      <c r="K331" s="59">
        <f t="shared" si="156"/>
        <v>600000</v>
      </c>
      <c r="L331" s="54">
        <f t="shared" si="157"/>
        <v>600000</v>
      </c>
      <c r="M331" s="55">
        <f t="shared" si="158"/>
        <v>0.5</v>
      </c>
      <c r="N331" s="5"/>
    </row>
    <row r="332" spans="1:14" x14ac:dyDescent="0.25">
      <c r="A332" s="31">
        <v>524113</v>
      </c>
      <c r="B332" s="32" t="s">
        <v>38</v>
      </c>
      <c r="C332" s="33">
        <f>C333</f>
        <v>1760000</v>
      </c>
      <c r="D332" s="33">
        <f>D333</f>
        <v>1760000</v>
      </c>
      <c r="E332" s="33">
        <f>E333</f>
        <v>1760000</v>
      </c>
      <c r="F332" s="33">
        <f>F333</f>
        <v>1760000</v>
      </c>
      <c r="G332" s="33">
        <f>G333</f>
        <v>1760000</v>
      </c>
      <c r="H332" s="33">
        <f>APR!J330</f>
        <v>880000</v>
      </c>
      <c r="I332" s="33">
        <f t="shared" ref="I332:J332" si="159">I333</f>
        <v>0</v>
      </c>
      <c r="J332" s="33">
        <f t="shared" si="159"/>
        <v>0</v>
      </c>
      <c r="K332" s="59">
        <f t="shared" si="156"/>
        <v>880000</v>
      </c>
      <c r="L332" s="33">
        <f t="shared" si="157"/>
        <v>880000</v>
      </c>
      <c r="M332" s="55">
        <f t="shared" si="158"/>
        <v>0.5</v>
      </c>
      <c r="N332" s="5"/>
    </row>
    <row r="333" spans="1:14" x14ac:dyDescent="0.25">
      <c r="A333" s="31"/>
      <c r="B333" s="32" t="s">
        <v>461</v>
      </c>
      <c r="C333" s="33">
        <v>1760000</v>
      </c>
      <c r="D333" s="33">
        <v>1760000</v>
      </c>
      <c r="E333" s="33">
        <v>1760000</v>
      </c>
      <c r="F333" s="33">
        <v>1760000</v>
      </c>
      <c r="G333" s="33">
        <v>1760000</v>
      </c>
      <c r="H333" s="1">
        <f>APR!J331</f>
        <v>880000</v>
      </c>
      <c r="I333" s="33"/>
      <c r="J333" s="33">
        <v>0</v>
      </c>
      <c r="K333" s="59">
        <f t="shared" si="156"/>
        <v>880000</v>
      </c>
      <c r="L333" s="54">
        <f t="shared" si="157"/>
        <v>880000</v>
      </c>
      <c r="M333" s="55">
        <f t="shared" si="158"/>
        <v>0.5</v>
      </c>
      <c r="N333" s="5"/>
    </row>
    <row r="334" spans="1:14" x14ac:dyDescent="0.25">
      <c r="A334" s="31" t="s">
        <v>227</v>
      </c>
      <c r="B334" s="32" t="s">
        <v>56</v>
      </c>
      <c r="C334" s="33">
        <f t="shared" ref="C334:J336" si="160">C335</f>
        <v>200000</v>
      </c>
      <c r="D334" s="33">
        <f t="shared" si="160"/>
        <v>200000</v>
      </c>
      <c r="E334" s="33">
        <f t="shared" si="160"/>
        <v>200000</v>
      </c>
      <c r="F334" s="33">
        <f t="shared" si="160"/>
        <v>200000</v>
      </c>
      <c r="G334" s="33">
        <f t="shared" si="160"/>
        <v>200000</v>
      </c>
      <c r="H334" s="33">
        <f>APR!J332</f>
        <v>100000</v>
      </c>
      <c r="I334" s="33">
        <f t="shared" si="160"/>
        <v>0</v>
      </c>
      <c r="J334" s="33">
        <f t="shared" si="160"/>
        <v>0</v>
      </c>
      <c r="K334" s="59">
        <f t="shared" si="156"/>
        <v>100000</v>
      </c>
      <c r="L334" s="33">
        <f t="shared" si="157"/>
        <v>100000</v>
      </c>
      <c r="M334" s="55">
        <f t="shared" si="158"/>
        <v>0.5</v>
      </c>
      <c r="N334" s="5"/>
    </row>
    <row r="335" spans="1:14" x14ac:dyDescent="0.25">
      <c r="A335" s="31" t="s">
        <v>0</v>
      </c>
      <c r="B335" s="32" t="s">
        <v>244</v>
      </c>
      <c r="C335" s="33">
        <f t="shared" si="160"/>
        <v>200000</v>
      </c>
      <c r="D335" s="33">
        <f t="shared" si="160"/>
        <v>200000</v>
      </c>
      <c r="E335" s="33">
        <f t="shared" si="160"/>
        <v>200000</v>
      </c>
      <c r="F335" s="33">
        <f t="shared" si="160"/>
        <v>200000</v>
      </c>
      <c r="G335" s="33">
        <f t="shared" si="160"/>
        <v>200000</v>
      </c>
      <c r="H335" s="33">
        <f>APR!J333</f>
        <v>100000</v>
      </c>
      <c r="I335" s="33">
        <f t="shared" si="160"/>
        <v>0</v>
      </c>
      <c r="J335" s="33">
        <f t="shared" si="160"/>
        <v>0</v>
      </c>
      <c r="K335" s="59">
        <f t="shared" si="156"/>
        <v>100000</v>
      </c>
      <c r="L335" s="33">
        <f t="shared" si="157"/>
        <v>100000</v>
      </c>
      <c r="M335" s="55">
        <f t="shared" si="158"/>
        <v>0.5</v>
      </c>
      <c r="N335" s="5"/>
    </row>
    <row r="336" spans="1:14" x14ac:dyDescent="0.25">
      <c r="A336" s="31">
        <v>521211</v>
      </c>
      <c r="B336" s="32" t="s">
        <v>1</v>
      </c>
      <c r="C336" s="33">
        <f t="shared" si="160"/>
        <v>200000</v>
      </c>
      <c r="D336" s="33">
        <f t="shared" si="160"/>
        <v>200000</v>
      </c>
      <c r="E336" s="33">
        <f t="shared" si="160"/>
        <v>200000</v>
      </c>
      <c r="F336" s="33">
        <f t="shared" si="160"/>
        <v>200000</v>
      </c>
      <c r="G336" s="33">
        <f t="shared" si="160"/>
        <v>200000</v>
      </c>
      <c r="H336" s="33">
        <f>APR!J334</f>
        <v>100000</v>
      </c>
      <c r="I336" s="33">
        <f t="shared" si="160"/>
        <v>0</v>
      </c>
      <c r="J336" s="33">
        <f t="shared" si="160"/>
        <v>0</v>
      </c>
      <c r="K336" s="59">
        <f t="shared" si="156"/>
        <v>100000</v>
      </c>
      <c r="L336" s="33">
        <f t="shared" si="157"/>
        <v>100000</v>
      </c>
      <c r="M336" s="55">
        <f t="shared" si="158"/>
        <v>0.5</v>
      </c>
      <c r="N336" s="5"/>
    </row>
    <row r="337" spans="1:14" x14ac:dyDescent="0.25">
      <c r="A337" s="31"/>
      <c r="B337" s="32" t="s">
        <v>336</v>
      </c>
      <c r="C337" s="33">
        <v>200000</v>
      </c>
      <c r="D337" s="33">
        <v>200000</v>
      </c>
      <c r="E337" s="33">
        <v>200000</v>
      </c>
      <c r="F337" s="33">
        <v>200000</v>
      </c>
      <c r="G337" s="33">
        <v>200000</v>
      </c>
      <c r="H337" s="1">
        <f>APR!J335</f>
        <v>100000</v>
      </c>
      <c r="I337" s="33"/>
      <c r="J337" s="33">
        <v>0</v>
      </c>
      <c r="K337" s="59">
        <f t="shared" si="156"/>
        <v>100000</v>
      </c>
      <c r="L337" s="54">
        <f t="shared" si="157"/>
        <v>100000</v>
      </c>
      <c r="M337" s="55">
        <f t="shared" si="158"/>
        <v>0.5</v>
      </c>
      <c r="N337" s="5"/>
    </row>
    <row r="338" spans="1:14" s="7" customFormat="1" x14ac:dyDescent="0.25">
      <c r="A338" s="31" t="s">
        <v>185</v>
      </c>
      <c r="B338" s="32" t="s">
        <v>57</v>
      </c>
      <c r="C338" s="33">
        <f>C339+C348+C354</f>
        <v>7640000</v>
      </c>
      <c r="D338" s="33">
        <f>D339+D348+D354</f>
        <v>7640000</v>
      </c>
      <c r="E338" s="33">
        <f>E339+E348+E354</f>
        <v>7640000</v>
      </c>
      <c r="F338" s="33">
        <f>F339+F348+F354</f>
        <v>7640000</v>
      </c>
      <c r="G338" s="33">
        <f>G339+G348+G354</f>
        <v>7640000</v>
      </c>
      <c r="H338" s="33">
        <f>APR!J336</f>
        <v>1910000</v>
      </c>
      <c r="I338" s="33">
        <f t="shared" ref="I338:J338" si="161">I339+I348+I354</f>
        <v>0</v>
      </c>
      <c r="J338" s="33">
        <f t="shared" si="161"/>
        <v>0</v>
      </c>
      <c r="K338" s="59">
        <f t="shared" si="156"/>
        <v>1910000</v>
      </c>
      <c r="L338" s="33">
        <f t="shared" si="157"/>
        <v>5730000</v>
      </c>
      <c r="M338" s="55">
        <f t="shared" si="158"/>
        <v>0.25</v>
      </c>
      <c r="N338" s="5"/>
    </row>
    <row r="339" spans="1:14" x14ac:dyDescent="0.25">
      <c r="A339" s="31" t="s">
        <v>216</v>
      </c>
      <c r="B339" s="32" t="s">
        <v>58</v>
      </c>
      <c r="C339" s="33">
        <f>C340+C343</f>
        <v>3400000</v>
      </c>
      <c r="D339" s="33">
        <f>D340+D343</f>
        <v>3400000</v>
      </c>
      <c r="E339" s="33">
        <f>E340+E343</f>
        <v>3400000</v>
      </c>
      <c r="F339" s="33">
        <f>F340+F343</f>
        <v>3400000</v>
      </c>
      <c r="G339" s="33">
        <f>G340+G343</f>
        <v>3400000</v>
      </c>
      <c r="H339" s="33">
        <f>APR!J337</f>
        <v>850000</v>
      </c>
      <c r="I339" s="33">
        <f t="shared" ref="I339:J339" si="162">I340+I343</f>
        <v>0</v>
      </c>
      <c r="J339" s="33">
        <f t="shared" si="162"/>
        <v>0</v>
      </c>
      <c r="K339" s="59">
        <f t="shared" si="156"/>
        <v>850000</v>
      </c>
      <c r="L339" s="33">
        <f t="shared" si="157"/>
        <v>2550000</v>
      </c>
      <c r="M339" s="55">
        <f t="shared" si="158"/>
        <v>0.25</v>
      </c>
      <c r="N339" s="5"/>
    </row>
    <row r="340" spans="1:14" x14ac:dyDescent="0.25">
      <c r="A340" s="31" t="s">
        <v>0</v>
      </c>
      <c r="B340" s="32" t="s">
        <v>31</v>
      </c>
      <c r="C340" s="33">
        <f t="shared" ref="C340:J341" si="163">C341</f>
        <v>720000</v>
      </c>
      <c r="D340" s="33">
        <f t="shared" si="163"/>
        <v>720000</v>
      </c>
      <c r="E340" s="33">
        <f t="shared" si="163"/>
        <v>720000</v>
      </c>
      <c r="F340" s="33">
        <f t="shared" si="163"/>
        <v>720000</v>
      </c>
      <c r="G340" s="33">
        <f t="shared" si="163"/>
        <v>720000</v>
      </c>
      <c r="H340" s="33">
        <f>APR!J338</f>
        <v>180000</v>
      </c>
      <c r="I340" s="33">
        <f t="shared" si="163"/>
        <v>0</v>
      </c>
      <c r="J340" s="33">
        <f t="shared" si="163"/>
        <v>0</v>
      </c>
      <c r="K340" s="59">
        <f t="shared" si="156"/>
        <v>180000</v>
      </c>
      <c r="L340" s="33">
        <f t="shared" si="157"/>
        <v>540000</v>
      </c>
      <c r="M340" s="55">
        <f t="shared" si="158"/>
        <v>0.25</v>
      </c>
      <c r="N340" s="5"/>
    </row>
    <row r="341" spans="1:14" s="7" customFormat="1" x14ac:dyDescent="0.25">
      <c r="A341" s="31">
        <v>521211</v>
      </c>
      <c r="B341" s="32" t="s">
        <v>1</v>
      </c>
      <c r="C341" s="33">
        <f t="shared" si="163"/>
        <v>720000</v>
      </c>
      <c r="D341" s="33">
        <f t="shared" si="163"/>
        <v>720000</v>
      </c>
      <c r="E341" s="33">
        <f t="shared" si="163"/>
        <v>720000</v>
      </c>
      <c r="F341" s="33">
        <f t="shared" si="163"/>
        <v>720000</v>
      </c>
      <c r="G341" s="33">
        <f t="shared" si="163"/>
        <v>720000</v>
      </c>
      <c r="H341" s="33">
        <f>APR!J339</f>
        <v>180000</v>
      </c>
      <c r="I341" s="33">
        <f t="shared" si="163"/>
        <v>0</v>
      </c>
      <c r="J341" s="33">
        <f t="shared" si="163"/>
        <v>0</v>
      </c>
      <c r="K341" s="59">
        <f t="shared" si="156"/>
        <v>180000</v>
      </c>
      <c r="L341" s="33">
        <f t="shared" si="157"/>
        <v>540000</v>
      </c>
      <c r="M341" s="55">
        <f t="shared" si="158"/>
        <v>0.25</v>
      </c>
      <c r="N341" s="16"/>
    </row>
    <row r="342" spans="1:14" s="7" customFormat="1" x14ac:dyDescent="0.25">
      <c r="A342" s="31"/>
      <c r="B342" s="32" t="s">
        <v>339</v>
      </c>
      <c r="C342" s="33">
        <v>720000</v>
      </c>
      <c r="D342" s="33">
        <v>720000</v>
      </c>
      <c r="E342" s="33">
        <v>720000</v>
      </c>
      <c r="F342" s="33">
        <v>720000</v>
      </c>
      <c r="G342" s="33">
        <v>720000</v>
      </c>
      <c r="H342" s="1">
        <f>APR!J340</f>
        <v>180000</v>
      </c>
      <c r="I342" s="33"/>
      <c r="J342" s="33">
        <v>0</v>
      </c>
      <c r="K342" s="59">
        <f t="shared" si="156"/>
        <v>180000</v>
      </c>
      <c r="L342" s="54">
        <f t="shared" si="157"/>
        <v>540000</v>
      </c>
      <c r="M342" s="55">
        <f t="shared" si="158"/>
        <v>0.25</v>
      </c>
      <c r="N342" s="5"/>
    </row>
    <row r="343" spans="1:14" x14ac:dyDescent="0.25">
      <c r="A343" s="31" t="s">
        <v>11</v>
      </c>
      <c r="B343" s="32" t="s">
        <v>32</v>
      </c>
      <c r="C343" s="33">
        <f>C344+C346</f>
        <v>2680000</v>
      </c>
      <c r="D343" s="33">
        <f>D344+D346</f>
        <v>2680000</v>
      </c>
      <c r="E343" s="33">
        <f>E344+E346</f>
        <v>2680000</v>
      </c>
      <c r="F343" s="33">
        <f>F344+F346</f>
        <v>2680000</v>
      </c>
      <c r="G343" s="33">
        <f>G344+G346</f>
        <v>2680000</v>
      </c>
      <c r="H343" s="33">
        <f>APR!J341</f>
        <v>670000</v>
      </c>
      <c r="I343" s="33">
        <f t="shared" ref="I343:J343" si="164">I344+I346</f>
        <v>0</v>
      </c>
      <c r="J343" s="33">
        <f t="shared" si="164"/>
        <v>0</v>
      </c>
      <c r="K343" s="59">
        <f t="shared" si="156"/>
        <v>670000</v>
      </c>
      <c r="L343" s="33">
        <f t="shared" si="157"/>
        <v>2010000</v>
      </c>
      <c r="M343" s="55">
        <f t="shared" si="158"/>
        <v>0.25</v>
      </c>
      <c r="N343" s="5"/>
    </row>
    <row r="344" spans="1:14" x14ac:dyDescent="0.25">
      <c r="A344" s="31">
        <v>521211</v>
      </c>
      <c r="B344" s="32" t="s">
        <v>1</v>
      </c>
      <c r="C344" s="33">
        <f>C345</f>
        <v>480000</v>
      </c>
      <c r="D344" s="33">
        <f>D345</f>
        <v>480000</v>
      </c>
      <c r="E344" s="33">
        <f>E345</f>
        <v>480000</v>
      </c>
      <c r="F344" s="33">
        <f>F345</f>
        <v>480000</v>
      </c>
      <c r="G344" s="33">
        <f>G345</f>
        <v>480000</v>
      </c>
      <c r="H344" s="33">
        <f>APR!J342</f>
        <v>120000</v>
      </c>
      <c r="I344" s="33">
        <f t="shared" ref="I344:J344" si="165">I345</f>
        <v>0</v>
      </c>
      <c r="J344" s="33">
        <f t="shared" si="165"/>
        <v>0</v>
      </c>
      <c r="K344" s="59">
        <f t="shared" si="156"/>
        <v>120000</v>
      </c>
      <c r="L344" s="33">
        <f t="shared" si="157"/>
        <v>360000</v>
      </c>
      <c r="M344" s="55">
        <f t="shared" si="158"/>
        <v>0.25</v>
      </c>
      <c r="N344" s="5"/>
    </row>
    <row r="345" spans="1:14" x14ac:dyDescent="0.25">
      <c r="A345" s="31"/>
      <c r="B345" s="32" t="s">
        <v>281</v>
      </c>
      <c r="C345" s="33">
        <v>480000</v>
      </c>
      <c r="D345" s="33">
        <v>480000</v>
      </c>
      <c r="E345" s="33">
        <v>480000</v>
      </c>
      <c r="F345" s="33">
        <v>480000</v>
      </c>
      <c r="G345" s="33">
        <v>480000</v>
      </c>
      <c r="H345" s="1">
        <f>APR!J343</f>
        <v>120000</v>
      </c>
      <c r="I345" s="33"/>
      <c r="J345" s="33">
        <v>0</v>
      </c>
      <c r="K345" s="59">
        <f t="shared" si="156"/>
        <v>120000</v>
      </c>
      <c r="L345" s="54">
        <f t="shared" si="157"/>
        <v>360000</v>
      </c>
      <c r="M345" s="55">
        <f t="shared" si="158"/>
        <v>0.25</v>
      </c>
    </row>
    <row r="346" spans="1:14" s="7" customFormat="1" x14ac:dyDescent="0.25">
      <c r="A346" s="31">
        <v>524113</v>
      </c>
      <c r="B346" s="32" t="s">
        <v>38</v>
      </c>
      <c r="C346" s="33">
        <f>C347</f>
        <v>2200000</v>
      </c>
      <c r="D346" s="33">
        <f>D347</f>
        <v>2200000</v>
      </c>
      <c r="E346" s="33">
        <f>E347</f>
        <v>2200000</v>
      </c>
      <c r="F346" s="33">
        <f>F347</f>
        <v>2200000</v>
      </c>
      <c r="G346" s="33">
        <f>G347</f>
        <v>2200000</v>
      </c>
      <c r="H346" s="33">
        <f>APR!J344</f>
        <v>550000</v>
      </c>
      <c r="I346" s="33">
        <f t="shared" ref="I346:J346" si="166">I347</f>
        <v>0</v>
      </c>
      <c r="J346" s="33">
        <f t="shared" si="166"/>
        <v>0</v>
      </c>
      <c r="K346" s="59">
        <f t="shared" si="156"/>
        <v>550000</v>
      </c>
      <c r="L346" s="33">
        <f t="shared" si="157"/>
        <v>1650000</v>
      </c>
      <c r="M346" s="55">
        <f t="shared" si="158"/>
        <v>0.25</v>
      </c>
      <c r="N346" s="5"/>
    </row>
    <row r="347" spans="1:14" x14ac:dyDescent="0.25">
      <c r="A347" s="31"/>
      <c r="B347" s="32" t="s">
        <v>479</v>
      </c>
      <c r="C347" s="33">
        <v>2200000</v>
      </c>
      <c r="D347" s="33">
        <v>2200000</v>
      </c>
      <c r="E347" s="33">
        <v>2200000</v>
      </c>
      <c r="F347" s="33">
        <v>2200000</v>
      </c>
      <c r="G347" s="33">
        <v>2200000</v>
      </c>
      <c r="H347" s="1">
        <f>APR!J345</f>
        <v>550000</v>
      </c>
      <c r="I347" s="33"/>
      <c r="J347" s="33">
        <v>0</v>
      </c>
      <c r="K347" s="59">
        <f t="shared" si="156"/>
        <v>550000</v>
      </c>
      <c r="L347" s="54">
        <f t="shared" si="157"/>
        <v>1650000</v>
      </c>
      <c r="M347" s="55">
        <f t="shared" si="158"/>
        <v>0.25</v>
      </c>
      <c r="N347" s="5"/>
    </row>
    <row r="348" spans="1:14" s="7" customFormat="1" x14ac:dyDescent="0.25">
      <c r="A348" s="31" t="s">
        <v>217</v>
      </c>
      <c r="B348" s="32" t="s">
        <v>59</v>
      </c>
      <c r="C348" s="33">
        <f>C349</f>
        <v>3920000</v>
      </c>
      <c r="D348" s="33">
        <f>D349</f>
        <v>3920000</v>
      </c>
      <c r="E348" s="33">
        <f>E349</f>
        <v>3920000</v>
      </c>
      <c r="F348" s="33">
        <f>F349</f>
        <v>3920000</v>
      </c>
      <c r="G348" s="33">
        <f>G349</f>
        <v>3920000</v>
      </c>
      <c r="H348" s="33">
        <f>APR!J346</f>
        <v>980000</v>
      </c>
      <c r="I348" s="33">
        <f t="shared" ref="I348:J348" si="167">I349</f>
        <v>0</v>
      </c>
      <c r="J348" s="33">
        <f t="shared" si="167"/>
        <v>0</v>
      </c>
      <c r="K348" s="59">
        <f t="shared" si="156"/>
        <v>980000</v>
      </c>
      <c r="L348" s="33">
        <f t="shared" si="157"/>
        <v>2940000</v>
      </c>
      <c r="M348" s="55">
        <f t="shared" si="158"/>
        <v>0.25</v>
      </c>
      <c r="N348" s="5"/>
    </row>
    <row r="349" spans="1:14" x14ac:dyDescent="0.25">
      <c r="A349" s="31" t="s">
        <v>0</v>
      </c>
      <c r="B349" s="32" t="s">
        <v>244</v>
      </c>
      <c r="C349" s="33">
        <f>C350+C352</f>
        <v>3920000</v>
      </c>
      <c r="D349" s="33">
        <f>D350+D352</f>
        <v>3920000</v>
      </c>
      <c r="E349" s="33">
        <f>E350+E352</f>
        <v>3920000</v>
      </c>
      <c r="F349" s="33">
        <f>F350+F352</f>
        <v>3920000</v>
      </c>
      <c r="G349" s="33">
        <f>G350+G352</f>
        <v>3920000</v>
      </c>
      <c r="H349" s="33">
        <f>APR!J347</f>
        <v>980000</v>
      </c>
      <c r="I349" s="33">
        <f t="shared" ref="I349:J349" si="168">I350+I352</f>
        <v>0</v>
      </c>
      <c r="J349" s="33">
        <f t="shared" si="168"/>
        <v>0</v>
      </c>
      <c r="K349" s="59">
        <f t="shared" si="156"/>
        <v>980000</v>
      </c>
      <c r="L349" s="33">
        <f t="shared" si="157"/>
        <v>2940000</v>
      </c>
      <c r="M349" s="55">
        <f t="shared" si="158"/>
        <v>0.25</v>
      </c>
      <c r="N349" s="5"/>
    </row>
    <row r="350" spans="1:14" x14ac:dyDescent="0.25">
      <c r="A350" s="31">
        <v>521211</v>
      </c>
      <c r="B350" s="32" t="s">
        <v>1</v>
      </c>
      <c r="C350" s="33">
        <f>C351</f>
        <v>840000</v>
      </c>
      <c r="D350" s="33">
        <f>D351</f>
        <v>840000</v>
      </c>
      <c r="E350" s="33">
        <f>E351</f>
        <v>840000</v>
      </c>
      <c r="F350" s="33">
        <f>F351</f>
        <v>840000</v>
      </c>
      <c r="G350" s="33">
        <f>G351</f>
        <v>840000</v>
      </c>
      <c r="H350" s="33">
        <f>APR!J348</f>
        <v>210000</v>
      </c>
      <c r="I350" s="33">
        <f t="shared" ref="I350:J350" si="169">I351</f>
        <v>0</v>
      </c>
      <c r="J350" s="33">
        <f t="shared" si="169"/>
        <v>0</v>
      </c>
      <c r="K350" s="59">
        <f t="shared" si="156"/>
        <v>210000</v>
      </c>
      <c r="L350" s="33">
        <f t="shared" si="157"/>
        <v>630000</v>
      </c>
      <c r="M350" s="55">
        <f t="shared" si="158"/>
        <v>0.25</v>
      </c>
      <c r="N350" s="5"/>
    </row>
    <row r="351" spans="1:14" s="7" customFormat="1" x14ac:dyDescent="0.25">
      <c r="A351" s="31"/>
      <c r="B351" s="32" t="s">
        <v>491</v>
      </c>
      <c r="C351" s="33">
        <v>840000</v>
      </c>
      <c r="D351" s="33">
        <v>840000</v>
      </c>
      <c r="E351" s="33">
        <v>840000</v>
      </c>
      <c r="F351" s="33">
        <v>840000</v>
      </c>
      <c r="G351" s="33">
        <v>840000</v>
      </c>
      <c r="H351" s="1">
        <f>APR!J349</f>
        <v>210000</v>
      </c>
      <c r="I351" s="33"/>
      <c r="J351" s="33">
        <v>0</v>
      </c>
      <c r="K351" s="59">
        <f t="shared" si="156"/>
        <v>210000</v>
      </c>
      <c r="L351" s="54">
        <f t="shared" si="157"/>
        <v>630000</v>
      </c>
      <c r="M351" s="55">
        <f t="shared" si="158"/>
        <v>0.25</v>
      </c>
      <c r="N351" s="5"/>
    </row>
    <row r="352" spans="1:14" s="7" customFormat="1" x14ac:dyDescent="0.25">
      <c r="A352" s="31">
        <v>524113</v>
      </c>
      <c r="B352" s="32" t="s">
        <v>38</v>
      </c>
      <c r="C352" s="33">
        <f>C353</f>
        <v>3080000</v>
      </c>
      <c r="D352" s="33">
        <f>D353</f>
        <v>3080000</v>
      </c>
      <c r="E352" s="33">
        <f>E353</f>
        <v>3080000</v>
      </c>
      <c r="F352" s="33">
        <f>F353</f>
        <v>3080000</v>
      </c>
      <c r="G352" s="33">
        <f>G353</f>
        <v>3080000</v>
      </c>
      <c r="H352" s="33">
        <f>APR!J350</f>
        <v>770000</v>
      </c>
      <c r="I352" s="33">
        <f t="shared" ref="I352:J352" si="170">I353</f>
        <v>0</v>
      </c>
      <c r="J352" s="33">
        <f t="shared" si="170"/>
        <v>0</v>
      </c>
      <c r="K352" s="59">
        <f t="shared" si="156"/>
        <v>770000</v>
      </c>
      <c r="L352" s="33">
        <f t="shared" si="157"/>
        <v>2310000</v>
      </c>
      <c r="M352" s="55">
        <f t="shared" si="158"/>
        <v>0.25</v>
      </c>
      <c r="N352" s="5"/>
    </row>
    <row r="353" spans="1:14" x14ac:dyDescent="0.25">
      <c r="A353" s="31"/>
      <c r="B353" s="32" t="s">
        <v>492</v>
      </c>
      <c r="C353" s="33">
        <v>3080000</v>
      </c>
      <c r="D353" s="33">
        <v>3080000</v>
      </c>
      <c r="E353" s="33">
        <v>3080000</v>
      </c>
      <c r="F353" s="33">
        <v>3080000</v>
      </c>
      <c r="G353" s="33">
        <v>3080000</v>
      </c>
      <c r="H353" s="1">
        <f>APR!J351</f>
        <v>770000</v>
      </c>
      <c r="I353" s="33"/>
      <c r="J353" s="33">
        <v>0</v>
      </c>
      <c r="K353" s="59">
        <f t="shared" si="156"/>
        <v>770000</v>
      </c>
      <c r="L353" s="54">
        <f t="shared" si="157"/>
        <v>2310000</v>
      </c>
      <c r="M353" s="55">
        <f t="shared" si="158"/>
        <v>0.25</v>
      </c>
      <c r="N353" s="5"/>
    </row>
    <row r="354" spans="1:14" x14ac:dyDescent="0.25">
      <c r="A354" s="31" t="s">
        <v>227</v>
      </c>
      <c r="B354" s="32" t="s">
        <v>60</v>
      </c>
      <c r="C354" s="33">
        <f t="shared" ref="C354:J356" si="171">C355</f>
        <v>320000</v>
      </c>
      <c r="D354" s="33">
        <f t="shared" si="171"/>
        <v>320000</v>
      </c>
      <c r="E354" s="33">
        <f t="shared" si="171"/>
        <v>320000</v>
      </c>
      <c r="F354" s="33">
        <f t="shared" si="171"/>
        <v>320000</v>
      </c>
      <c r="G354" s="33">
        <f t="shared" si="171"/>
        <v>320000</v>
      </c>
      <c r="H354" s="33">
        <f>APR!J352</f>
        <v>80000</v>
      </c>
      <c r="I354" s="33">
        <f t="shared" si="171"/>
        <v>0</v>
      </c>
      <c r="J354" s="33">
        <f t="shared" si="171"/>
        <v>0</v>
      </c>
      <c r="K354" s="59">
        <f t="shared" si="156"/>
        <v>80000</v>
      </c>
      <c r="L354" s="33">
        <f t="shared" si="157"/>
        <v>240000</v>
      </c>
      <c r="M354" s="55">
        <f t="shared" si="158"/>
        <v>0.25</v>
      </c>
      <c r="N354" s="5"/>
    </row>
    <row r="355" spans="1:14" s="7" customFormat="1" x14ac:dyDescent="0.25">
      <c r="A355" s="31" t="s">
        <v>0</v>
      </c>
      <c r="B355" s="32" t="s">
        <v>244</v>
      </c>
      <c r="C355" s="33">
        <f t="shared" si="171"/>
        <v>320000</v>
      </c>
      <c r="D355" s="33">
        <f t="shared" si="171"/>
        <v>320000</v>
      </c>
      <c r="E355" s="33">
        <f t="shared" si="171"/>
        <v>320000</v>
      </c>
      <c r="F355" s="33">
        <f t="shared" si="171"/>
        <v>320000</v>
      </c>
      <c r="G355" s="33">
        <f t="shared" si="171"/>
        <v>320000</v>
      </c>
      <c r="H355" s="33">
        <f>APR!J353</f>
        <v>80000</v>
      </c>
      <c r="I355" s="33">
        <f t="shared" si="171"/>
        <v>0</v>
      </c>
      <c r="J355" s="33">
        <f t="shared" si="171"/>
        <v>0</v>
      </c>
      <c r="K355" s="59">
        <f t="shared" si="156"/>
        <v>80000</v>
      </c>
      <c r="L355" s="33">
        <f t="shared" si="157"/>
        <v>240000</v>
      </c>
      <c r="M355" s="55">
        <f t="shared" si="158"/>
        <v>0.25</v>
      </c>
      <c r="N355" s="5"/>
    </row>
    <row r="356" spans="1:14" x14ac:dyDescent="0.25">
      <c r="A356" s="31">
        <v>521211</v>
      </c>
      <c r="B356" s="32" t="s">
        <v>1</v>
      </c>
      <c r="C356" s="33">
        <f t="shared" si="171"/>
        <v>320000</v>
      </c>
      <c r="D356" s="33">
        <f t="shared" si="171"/>
        <v>320000</v>
      </c>
      <c r="E356" s="33">
        <f t="shared" si="171"/>
        <v>320000</v>
      </c>
      <c r="F356" s="33">
        <f t="shared" si="171"/>
        <v>320000</v>
      </c>
      <c r="G356" s="33">
        <f t="shared" si="171"/>
        <v>320000</v>
      </c>
      <c r="H356" s="33">
        <f>APR!J354</f>
        <v>80000</v>
      </c>
      <c r="I356" s="33">
        <f t="shared" si="171"/>
        <v>0</v>
      </c>
      <c r="J356" s="33">
        <f t="shared" si="171"/>
        <v>0</v>
      </c>
      <c r="K356" s="59">
        <f t="shared" si="156"/>
        <v>80000</v>
      </c>
      <c r="L356" s="33">
        <f t="shared" si="157"/>
        <v>240000</v>
      </c>
      <c r="M356" s="55">
        <f t="shared" si="158"/>
        <v>0.25</v>
      </c>
      <c r="N356" s="5"/>
    </row>
    <row r="357" spans="1:14" x14ac:dyDescent="0.25">
      <c r="A357" s="31"/>
      <c r="B357" s="32" t="s">
        <v>281</v>
      </c>
      <c r="C357" s="33">
        <v>320000</v>
      </c>
      <c r="D357" s="33">
        <v>320000</v>
      </c>
      <c r="E357" s="33">
        <v>320000</v>
      </c>
      <c r="F357" s="33">
        <v>320000</v>
      </c>
      <c r="G357" s="33">
        <v>320000</v>
      </c>
      <c r="H357" s="1">
        <f>APR!J355</f>
        <v>80000</v>
      </c>
      <c r="I357" s="33"/>
      <c r="J357" s="33">
        <v>0</v>
      </c>
      <c r="K357" s="59">
        <f t="shared" si="156"/>
        <v>80000</v>
      </c>
      <c r="L357" s="54">
        <f t="shared" si="157"/>
        <v>240000</v>
      </c>
      <c r="M357" s="55">
        <f t="shared" si="158"/>
        <v>0.25</v>
      </c>
      <c r="N357" s="5"/>
    </row>
    <row r="358" spans="1:14" x14ac:dyDescent="0.25">
      <c r="A358" s="31" t="s">
        <v>184</v>
      </c>
      <c r="B358" s="32" t="s">
        <v>61</v>
      </c>
      <c r="C358" s="33">
        <f>C359+C364+C368</f>
        <v>54288000</v>
      </c>
      <c r="D358" s="33">
        <f>D359+D364+D368</f>
        <v>54288000</v>
      </c>
      <c r="E358" s="33">
        <f>E359+E364+E368</f>
        <v>54288000</v>
      </c>
      <c r="F358" s="33">
        <f>F359+F364+F368</f>
        <v>54288000</v>
      </c>
      <c r="G358" s="33">
        <f>G359+G364+G368</f>
        <v>54288000</v>
      </c>
      <c r="H358" s="33">
        <f>APR!J356</f>
        <v>10296000</v>
      </c>
      <c r="I358" s="33">
        <f t="shared" ref="I358:J358" si="172">I359+I364+I368</f>
        <v>4680000</v>
      </c>
      <c r="J358" s="33">
        <f t="shared" si="172"/>
        <v>0</v>
      </c>
      <c r="K358" s="59">
        <f t="shared" si="156"/>
        <v>14976000</v>
      </c>
      <c r="L358" s="33">
        <f t="shared" si="157"/>
        <v>39312000</v>
      </c>
      <c r="M358" s="55">
        <f t="shared" si="158"/>
        <v>0.27586206896551724</v>
      </c>
      <c r="N358" s="5"/>
    </row>
    <row r="359" spans="1:14" x14ac:dyDescent="0.25">
      <c r="A359" s="31" t="s">
        <v>216</v>
      </c>
      <c r="B359" s="32" t="s">
        <v>62</v>
      </c>
      <c r="C359" s="33">
        <f t="shared" ref="C359:J360" si="173">C360</f>
        <v>13108000</v>
      </c>
      <c r="D359" s="33">
        <f t="shared" si="173"/>
        <v>13108000</v>
      </c>
      <c r="E359" s="33">
        <f t="shared" si="173"/>
        <v>13108000</v>
      </c>
      <c r="F359" s="33">
        <f t="shared" si="173"/>
        <v>13108000</v>
      </c>
      <c r="G359" s="33">
        <f t="shared" si="173"/>
        <v>13108000</v>
      </c>
      <c r="H359" s="33">
        <f>APR!J357</f>
        <v>2486000</v>
      </c>
      <c r="I359" s="33">
        <f t="shared" si="173"/>
        <v>1130000</v>
      </c>
      <c r="J359" s="33">
        <f t="shared" si="173"/>
        <v>0</v>
      </c>
      <c r="K359" s="59">
        <f t="shared" si="156"/>
        <v>3616000</v>
      </c>
      <c r="L359" s="33">
        <f t="shared" si="157"/>
        <v>9492000</v>
      </c>
      <c r="M359" s="55">
        <f t="shared" si="158"/>
        <v>0.27586206896551724</v>
      </c>
      <c r="N359" s="5"/>
    </row>
    <row r="360" spans="1:14" x14ac:dyDescent="0.25">
      <c r="A360" s="31" t="s">
        <v>0</v>
      </c>
      <c r="B360" s="32" t="s">
        <v>31</v>
      </c>
      <c r="C360" s="33">
        <f t="shared" si="173"/>
        <v>13108000</v>
      </c>
      <c r="D360" s="33">
        <f t="shared" si="173"/>
        <v>13108000</v>
      </c>
      <c r="E360" s="33">
        <f t="shared" si="173"/>
        <v>13108000</v>
      </c>
      <c r="F360" s="33">
        <f t="shared" si="173"/>
        <v>13108000</v>
      </c>
      <c r="G360" s="33">
        <f t="shared" si="173"/>
        <v>13108000</v>
      </c>
      <c r="H360" s="33">
        <f>APR!J358</f>
        <v>2486000</v>
      </c>
      <c r="I360" s="33">
        <f t="shared" si="173"/>
        <v>1130000</v>
      </c>
      <c r="J360" s="33">
        <f t="shared" si="173"/>
        <v>0</v>
      </c>
      <c r="K360" s="59">
        <f t="shared" si="156"/>
        <v>3616000</v>
      </c>
      <c r="L360" s="33">
        <f t="shared" si="157"/>
        <v>9492000</v>
      </c>
      <c r="M360" s="55">
        <f t="shared" si="158"/>
        <v>0.27586206896551724</v>
      </c>
      <c r="N360" s="5"/>
    </row>
    <row r="361" spans="1:14" s="7" customFormat="1" x14ac:dyDescent="0.25">
      <c r="A361" s="31">
        <v>521211</v>
      </c>
      <c r="B361" s="32" t="s">
        <v>1</v>
      </c>
      <c r="C361" s="33">
        <f>SUM(C362:C363)</f>
        <v>13108000</v>
      </c>
      <c r="D361" s="33">
        <f>SUM(D362:D363)</f>
        <v>13108000</v>
      </c>
      <c r="E361" s="33">
        <f>SUM(E362:E363)</f>
        <v>13108000</v>
      </c>
      <c r="F361" s="33">
        <f>SUM(F362:F363)</f>
        <v>13108000</v>
      </c>
      <c r="G361" s="33">
        <f>SUM(G362:G363)</f>
        <v>13108000</v>
      </c>
      <c r="H361" s="33">
        <f>APR!J359</f>
        <v>2486000</v>
      </c>
      <c r="I361" s="33">
        <f t="shared" ref="I361:J361" si="174">SUM(I362:I363)</f>
        <v>1130000</v>
      </c>
      <c r="J361" s="33">
        <f t="shared" si="174"/>
        <v>0</v>
      </c>
      <c r="K361" s="59">
        <f t="shared" si="156"/>
        <v>3616000</v>
      </c>
      <c r="L361" s="33">
        <f t="shared" si="157"/>
        <v>9492000</v>
      </c>
      <c r="M361" s="55">
        <f t="shared" si="158"/>
        <v>0.27586206896551724</v>
      </c>
      <c r="N361" s="5"/>
    </row>
    <row r="362" spans="1:14" x14ac:dyDescent="0.25">
      <c r="A362" s="31"/>
      <c r="B362" s="32" t="s">
        <v>501</v>
      </c>
      <c r="C362" s="33">
        <v>7830000</v>
      </c>
      <c r="D362" s="33">
        <v>7830000</v>
      </c>
      <c r="E362" s="33">
        <v>7830000</v>
      </c>
      <c r="F362" s="33">
        <v>7830000</v>
      </c>
      <c r="G362" s="33">
        <v>7830000</v>
      </c>
      <c r="H362" s="1">
        <f>APR!J360</f>
        <v>1485000</v>
      </c>
      <c r="I362" s="33">
        <v>675000</v>
      </c>
      <c r="J362" s="33">
        <v>0</v>
      </c>
      <c r="K362" s="59">
        <f t="shared" si="156"/>
        <v>2160000</v>
      </c>
      <c r="L362" s="54">
        <f t="shared" si="157"/>
        <v>5670000</v>
      </c>
      <c r="M362" s="55">
        <f t="shared" si="158"/>
        <v>0.27586206896551724</v>
      </c>
      <c r="N362" s="5"/>
    </row>
    <row r="363" spans="1:14" s="7" customFormat="1" x14ac:dyDescent="0.25">
      <c r="A363" s="31"/>
      <c r="B363" s="32" t="s">
        <v>281</v>
      </c>
      <c r="C363" s="33">
        <v>5278000</v>
      </c>
      <c r="D363" s="33">
        <v>5278000</v>
      </c>
      <c r="E363" s="33">
        <v>5278000</v>
      </c>
      <c r="F363" s="33">
        <v>5278000</v>
      </c>
      <c r="G363" s="33">
        <v>5278000</v>
      </c>
      <c r="H363" s="1">
        <f>APR!J361</f>
        <v>1001000</v>
      </c>
      <c r="I363" s="33">
        <v>455000</v>
      </c>
      <c r="J363" s="33">
        <v>0</v>
      </c>
      <c r="K363" s="59">
        <f t="shared" si="156"/>
        <v>1456000</v>
      </c>
      <c r="L363" s="54">
        <f t="shared" si="157"/>
        <v>3822000</v>
      </c>
      <c r="M363" s="55">
        <f t="shared" si="158"/>
        <v>0.27586206896551724</v>
      </c>
      <c r="N363" s="16"/>
    </row>
    <row r="364" spans="1:14" s="7" customFormat="1" x14ac:dyDescent="0.25">
      <c r="A364" s="31" t="s">
        <v>217</v>
      </c>
      <c r="B364" s="32" t="s">
        <v>63</v>
      </c>
      <c r="C364" s="33">
        <f t="shared" ref="C364:J366" si="175">C365</f>
        <v>38280000</v>
      </c>
      <c r="D364" s="33">
        <f t="shared" si="175"/>
        <v>38280000</v>
      </c>
      <c r="E364" s="33">
        <f t="shared" si="175"/>
        <v>38280000</v>
      </c>
      <c r="F364" s="33">
        <f t="shared" si="175"/>
        <v>38280000</v>
      </c>
      <c r="G364" s="33">
        <f t="shared" si="175"/>
        <v>38280000</v>
      </c>
      <c r="H364" s="33">
        <f>APR!J362</f>
        <v>7260000</v>
      </c>
      <c r="I364" s="33">
        <f t="shared" si="175"/>
        <v>3300000</v>
      </c>
      <c r="J364" s="33">
        <f t="shared" si="175"/>
        <v>0</v>
      </c>
      <c r="K364" s="59">
        <f t="shared" si="156"/>
        <v>10560000</v>
      </c>
      <c r="L364" s="33">
        <f t="shared" si="157"/>
        <v>27720000</v>
      </c>
      <c r="M364" s="55">
        <f t="shared" si="158"/>
        <v>0.27586206896551724</v>
      </c>
      <c r="N364" s="5"/>
    </row>
    <row r="365" spans="1:14" s="7" customFormat="1" x14ac:dyDescent="0.25">
      <c r="A365" s="31" t="s">
        <v>0</v>
      </c>
      <c r="B365" s="32" t="s">
        <v>244</v>
      </c>
      <c r="C365" s="33">
        <f t="shared" si="175"/>
        <v>38280000</v>
      </c>
      <c r="D365" s="33">
        <f t="shared" si="175"/>
        <v>38280000</v>
      </c>
      <c r="E365" s="33">
        <f t="shared" si="175"/>
        <v>38280000</v>
      </c>
      <c r="F365" s="33">
        <f t="shared" si="175"/>
        <v>38280000</v>
      </c>
      <c r="G365" s="33">
        <f t="shared" si="175"/>
        <v>38280000</v>
      </c>
      <c r="H365" s="33">
        <f>APR!J363</f>
        <v>7260000</v>
      </c>
      <c r="I365" s="33">
        <f t="shared" si="175"/>
        <v>3300000</v>
      </c>
      <c r="J365" s="33">
        <f t="shared" si="175"/>
        <v>0</v>
      </c>
      <c r="K365" s="59">
        <f t="shared" si="156"/>
        <v>10560000</v>
      </c>
      <c r="L365" s="33">
        <f t="shared" si="157"/>
        <v>27720000</v>
      </c>
      <c r="M365" s="55">
        <f t="shared" si="158"/>
        <v>0.27586206896551724</v>
      </c>
      <c r="N365" s="5"/>
    </row>
    <row r="366" spans="1:14" x14ac:dyDescent="0.25">
      <c r="A366" s="31">
        <v>524113</v>
      </c>
      <c r="B366" s="32" t="s">
        <v>38</v>
      </c>
      <c r="C366" s="33">
        <f t="shared" si="175"/>
        <v>38280000</v>
      </c>
      <c r="D366" s="33">
        <f t="shared" si="175"/>
        <v>38280000</v>
      </c>
      <c r="E366" s="33">
        <f t="shared" si="175"/>
        <v>38280000</v>
      </c>
      <c r="F366" s="33">
        <f t="shared" si="175"/>
        <v>38280000</v>
      </c>
      <c r="G366" s="33">
        <f t="shared" si="175"/>
        <v>38280000</v>
      </c>
      <c r="H366" s="33">
        <f>APR!J364</f>
        <v>7260000</v>
      </c>
      <c r="I366" s="33">
        <f t="shared" si="175"/>
        <v>3300000</v>
      </c>
      <c r="J366" s="33">
        <f t="shared" si="175"/>
        <v>0</v>
      </c>
      <c r="K366" s="59">
        <f t="shared" si="156"/>
        <v>10560000</v>
      </c>
      <c r="L366" s="33">
        <f t="shared" si="157"/>
        <v>27720000</v>
      </c>
      <c r="M366" s="55">
        <f t="shared" si="158"/>
        <v>0.27586206896551724</v>
      </c>
      <c r="N366" s="5"/>
    </row>
    <row r="367" spans="1:14" x14ac:dyDescent="0.25">
      <c r="A367" s="31"/>
      <c r="B367" s="32" t="s">
        <v>488</v>
      </c>
      <c r="C367" s="33">
        <v>38280000</v>
      </c>
      <c r="D367" s="33">
        <v>38280000</v>
      </c>
      <c r="E367" s="33">
        <v>38280000</v>
      </c>
      <c r="F367" s="33">
        <v>38280000</v>
      </c>
      <c r="G367" s="33">
        <v>38280000</v>
      </c>
      <c r="H367" s="1">
        <f>APR!J365</f>
        <v>7260000</v>
      </c>
      <c r="I367" s="33">
        <v>3300000</v>
      </c>
      <c r="J367" s="33">
        <v>0</v>
      </c>
      <c r="K367" s="59">
        <f t="shared" si="156"/>
        <v>10560000</v>
      </c>
      <c r="L367" s="54">
        <f t="shared" si="157"/>
        <v>27720000</v>
      </c>
      <c r="M367" s="55">
        <f t="shared" si="158"/>
        <v>0.27586206896551724</v>
      </c>
      <c r="N367" s="5"/>
    </row>
    <row r="368" spans="1:14" x14ac:dyDescent="0.25">
      <c r="A368" s="31" t="s">
        <v>227</v>
      </c>
      <c r="B368" s="32" t="s">
        <v>64</v>
      </c>
      <c r="C368" s="33">
        <f t="shared" ref="C368:J370" si="176">C369</f>
        <v>2900000</v>
      </c>
      <c r="D368" s="33">
        <f t="shared" si="176"/>
        <v>2900000</v>
      </c>
      <c r="E368" s="33">
        <f t="shared" si="176"/>
        <v>2900000</v>
      </c>
      <c r="F368" s="33">
        <f t="shared" si="176"/>
        <v>2900000</v>
      </c>
      <c r="G368" s="33">
        <f t="shared" si="176"/>
        <v>2900000</v>
      </c>
      <c r="H368" s="33">
        <f>APR!J366</f>
        <v>550000</v>
      </c>
      <c r="I368" s="33">
        <f t="shared" si="176"/>
        <v>250000</v>
      </c>
      <c r="J368" s="33">
        <f t="shared" si="176"/>
        <v>0</v>
      </c>
      <c r="K368" s="59">
        <f t="shared" si="156"/>
        <v>800000</v>
      </c>
      <c r="L368" s="33">
        <f t="shared" si="157"/>
        <v>2100000</v>
      </c>
      <c r="M368" s="55">
        <f t="shared" si="158"/>
        <v>0.27586206896551724</v>
      </c>
      <c r="N368" s="5"/>
    </row>
    <row r="369" spans="1:14" x14ac:dyDescent="0.25">
      <c r="A369" s="31" t="s">
        <v>0</v>
      </c>
      <c r="B369" s="32" t="s">
        <v>244</v>
      </c>
      <c r="C369" s="33">
        <f t="shared" si="176"/>
        <v>2900000</v>
      </c>
      <c r="D369" s="33">
        <f t="shared" si="176"/>
        <v>2900000</v>
      </c>
      <c r="E369" s="33">
        <f t="shared" si="176"/>
        <v>2900000</v>
      </c>
      <c r="F369" s="33">
        <f t="shared" si="176"/>
        <v>2900000</v>
      </c>
      <c r="G369" s="33">
        <f t="shared" si="176"/>
        <v>2900000</v>
      </c>
      <c r="H369" s="33">
        <f>APR!J367</f>
        <v>550000</v>
      </c>
      <c r="I369" s="33">
        <f t="shared" si="176"/>
        <v>250000</v>
      </c>
      <c r="J369" s="33">
        <f t="shared" si="176"/>
        <v>0</v>
      </c>
      <c r="K369" s="59">
        <f t="shared" si="156"/>
        <v>800000</v>
      </c>
      <c r="L369" s="33">
        <f t="shared" si="157"/>
        <v>2100000</v>
      </c>
      <c r="M369" s="55">
        <f t="shared" si="158"/>
        <v>0.27586206896551724</v>
      </c>
      <c r="N369" s="5"/>
    </row>
    <row r="370" spans="1:14" s="7" customFormat="1" x14ac:dyDescent="0.25">
      <c r="A370" s="31">
        <v>521211</v>
      </c>
      <c r="B370" s="32" t="s">
        <v>1</v>
      </c>
      <c r="C370" s="33">
        <f t="shared" si="176"/>
        <v>2900000</v>
      </c>
      <c r="D370" s="33">
        <f t="shared" si="176"/>
        <v>2900000</v>
      </c>
      <c r="E370" s="33">
        <f t="shared" si="176"/>
        <v>2900000</v>
      </c>
      <c r="F370" s="33">
        <f t="shared" si="176"/>
        <v>2900000</v>
      </c>
      <c r="G370" s="33">
        <f t="shared" si="176"/>
        <v>2900000</v>
      </c>
      <c r="H370" s="33">
        <f>APR!J368</f>
        <v>550000</v>
      </c>
      <c r="I370" s="33">
        <f t="shared" si="176"/>
        <v>250000</v>
      </c>
      <c r="J370" s="33">
        <f t="shared" si="176"/>
        <v>0</v>
      </c>
      <c r="K370" s="59">
        <f t="shared" si="156"/>
        <v>800000</v>
      </c>
      <c r="L370" s="33">
        <f t="shared" si="157"/>
        <v>2100000</v>
      </c>
      <c r="M370" s="55">
        <f t="shared" si="158"/>
        <v>0.27586206896551724</v>
      </c>
      <c r="N370" s="5"/>
    </row>
    <row r="371" spans="1:14" x14ac:dyDescent="0.25">
      <c r="A371" s="31"/>
      <c r="B371" s="32" t="s">
        <v>336</v>
      </c>
      <c r="C371" s="33">
        <v>2900000</v>
      </c>
      <c r="D371" s="33">
        <v>2900000</v>
      </c>
      <c r="E371" s="33">
        <v>2900000</v>
      </c>
      <c r="F371" s="33">
        <v>2900000</v>
      </c>
      <c r="G371" s="33">
        <v>2900000</v>
      </c>
      <c r="H371" s="1">
        <f>APR!J369</f>
        <v>550000</v>
      </c>
      <c r="I371" s="33">
        <v>250000</v>
      </c>
      <c r="J371" s="33">
        <v>0</v>
      </c>
      <c r="K371" s="59">
        <f t="shared" si="156"/>
        <v>800000</v>
      </c>
      <c r="L371" s="54">
        <f t="shared" si="157"/>
        <v>2100000</v>
      </c>
      <c r="M371" s="55">
        <f t="shared" si="158"/>
        <v>0.27586206896551724</v>
      </c>
      <c r="N371" s="5"/>
    </row>
    <row r="372" spans="1:14" s="92" customFormat="1" x14ac:dyDescent="0.25">
      <c r="A372" s="82" t="s">
        <v>183</v>
      </c>
      <c r="B372" s="83" t="s">
        <v>65</v>
      </c>
      <c r="C372" s="84">
        <f>C373+C377+C381</f>
        <v>2448000</v>
      </c>
      <c r="D372" s="84">
        <f>D373+D377+D381</f>
        <v>2448000</v>
      </c>
      <c r="E372" s="84">
        <f>E373+E377+E381</f>
        <v>2448000</v>
      </c>
      <c r="F372" s="84">
        <f>F373+F377+F381</f>
        <v>2448000</v>
      </c>
      <c r="G372" s="33">
        <f>G373+G377+G381</f>
        <v>2448000</v>
      </c>
      <c r="H372" s="84">
        <f>APR!J370</f>
        <v>0</v>
      </c>
      <c r="I372" s="84">
        <f t="shared" ref="I372:J372" si="177">I373+I377+I381</f>
        <v>2448000</v>
      </c>
      <c r="J372" s="84">
        <f t="shared" si="177"/>
        <v>0</v>
      </c>
      <c r="K372" s="85">
        <f t="shared" si="156"/>
        <v>2448000</v>
      </c>
      <c r="L372" s="84">
        <f t="shared" si="157"/>
        <v>0</v>
      </c>
      <c r="M372" s="86">
        <f t="shared" si="158"/>
        <v>1</v>
      </c>
      <c r="N372" s="128"/>
    </row>
    <row r="373" spans="1:14" x14ac:dyDescent="0.25">
      <c r="A373" s="31" t="s">
        <v>216</v>
      </c>
      <c r="B373" s="32" t="s">
        <v>66</v>
      </c>
      <c r="C373" s="33">
        <f t="shared" ref="C373:J375" si="178">C374</f>
        <v>318000</v>
      </c>
      <c r="D373" s="33">
        <f t="shared" si="178"/>
        <v>318000</v>
      </c>
      <c r="E373" s="33">
        <f t="shared" si="178"/>
        <v>318000</v>
      </c>
      <c r="F373" s="33">
        <f t="shared" si="178"/>
        <v>318000</v>
      </c>
      <c r="G373" s="33">
        <f t="shared" si="178"/>
        <v>318000</v>
      </c>
      <c r="H373" s="33">
        <f>APR!J371</f>
        <v>0</v>
      </c>
      <c r="I373" s="33">
        <f t="shared" si="178"/>
        <v>318000</v>
      </c>
      <c r="J373" s="33">
        <f t="shared" si="178"/>
        <v>0</v>
      </c>
      <c r="K373" s="59">
        <f t="shared" si="156"/>
        <v>318000</v>
      </c>
      <c r="L373" s="33">
        <f t="shared" si="157"/>
        <v>0</v>
      </c>
      <c r="M373" s="55">
        <f t="shared" si="158"/>
        <v>1</v>
      </c>
      <c r="N373" s="5"/>
    </row>
    <row r="374" spans="1:14" x14ac:dyDescent="0.25">
      <c r="A374" s="31" t="s">
        <v>0</v>
      </c>
      <c r="B374" s="32" t="s">
        <v>245</v>
      </c>
      <c r="C374" s="33">
        <f t="shared" si="178"/>
        <v>318000</v>
      </c>
      <c r="D374" s="33">
        <f t="shared" si="178"/>
        <v>318000</v>
      </c>
      <c r="E374" s="33">
        <f t="shared" si="178"/>
        <v>318000</v>
      </c>
      <c r="F374" s="33">
        <f t="shared" si="178"/>
        <v>318000</v>
      </c>
      <c r="G374" s="33">
        <f t="shared" si="178"/>
        <v>318000</v>
      </c>
      <c r="H374" s="33">
        <f>APR!J372</f>
        <v>0</v>
      </c>
      <c r="I374" s="33">
        <f t="shared" si="178"/>
        <v>318000</v>
      </c>
      <c r="J374" s="33">
        <f t="shared" si="178"/>
        <v>0</v>
      </c>
      <c r="K374" s="59">
        <f t="shared" si="156"/>
        <v>318000</v>
      </c>
      <c r="L374" s="33">
        <f t="shared" si="157"/>
        <v>0</v>
      </c>
      <c r="M374" s="55">
        <f t="shared" si="158"/>
        <v>1</v>
      </c>
      <c r="N374" s="5"/>
    </row>
    <row r="375" spans="1:14" s="7" customFormat="1" x14ac:dyDescent="0.25">
      <c r="A375" s="31">
        <v>521211</v>
      </c>
      <c r="B375" s="32" t="s">
        <v>1</v>
      </c>
      <c r="C375" s="33">
        <f t="shared" si="178"/>
        <v>318000</v>
      </c>
      <c r="D375" s="33">
        <f t="shared" si="178"/>
        <v>318000</v>
      </c>
      <c r="E375" s="33">
        <f t="shared" si="178"/>
        <v>318000</v>
      </c>
      <c r="F375" s="33">
        <f t="shared" si="178"/>
        <v>318000</v>
      </c>
      <c r="G375" s="33">
        <f t="shared" si="178"/>
        <v>318000</v>
      </c>
      <c r="H375" s="33">
        <f>APR!J373</f>
        <v>0</v>
      </c>
      <c r="I375" s="33">
        <f t="shared" si="178"/>
        <v>318000</v>
      </c>
      <c r="J375" s="33">
        <f t="shared" si="178"/>
        <v>0</v>
      </c>
      <c r="K375" s="59">
        <f t="shared" si="156"/>
        <v>318000</v>
      </c>
      <c r="L375" s="33">
        <f t="shared" si="157"/>
        <v>0</v>
      </c>
      <c r="M375" s="55">
        <f t="shared" si="158"/>
        <v>1</v>
      </c>
      <c r="N375" s="16"/>
    </row>
    <row r="376" spans="1:14" s="7" customFormat="1" x14ac:dyDescent="0.25">
      <c r="A376" s="31"/>
      <c r="B376" s="32" t="s">
        <v>281</v>
      </c>
      <c r="C376" s="33">
        <v>318000</v>
      </c>
      <c r="D376" s="33">
        <v>318000</v>
      </c>
      <c r="E376" s="33">
        <v>318000</v>
      </c>
      <c r="F376" s="33">
        <v>318000</v>
      </c>
      <c r="G376" s="33">
        <v>318000</v>
      </c>
      <c r="H376" s="1">
        <f>APR!J374</f>
        <v>0</v>
      </c>
      <c r="I376" s="33">
        <v>318000</v>
      </c>
      <c r="J376" s="33">
        <v>0</v>
      </c>
      <c r="K376" s="59">
        <f t="shared" si="156"/>
        <v>318000</v>
      </c>
      <c r="L376" s="54">
        <f t="shared" si="157"/>
        <v>0</v>
      </c>
      <c r="M376" s="55">
        <f t="shared" si="158"/>
        <v>1</v>
      </c>
      <c r="N376" s="5"/>
    </row>
    <row r="377" spans="1:14" x14ac:dyDescent="0.25">
      <c r="A377" s="31" t="s">
        <v>217</v>
      </c>
      <c r="B377" s="32" t="s">
        <v>67</v>
      </c>
      <c r="C377" s="33">
        <f t="shared" ref="C377:J379" si="179">C378</f>
        <v>1920000</v>
      </c>
      <c r="D377" s="33">
        <f t="shared" si="179"/>
        <v>1920000</v>
      </c>
      <c r="E377" s="33">
        <f t="shared" si="179"/>
        <v>1920000</v>
      </c>
      <c r="F377" s="33">
        <f t="shared" si="179"/>
        <v>1920000</v>
      </c>
      <c r="G377" s="33">
        <f t="shared" si="179"/>
        <v>1920000</v>
      </c>
      <c r="H377" s="33">
        <f>APR!J375</f>
        <v>0</v>
      </c>
      <c r="I377" s="33">
        <f t="shared" si="179"/>
        <v>1920000</v>
      </c>
      <c r="J377" s="33">
        <f t="shared" si="179"/>
        <v>0</v>
      </c>
      <c r="K377" s="59">
        <f t="shared" si="156"/>
        <v>1920000</v>
      </c>
      <c r="L377" s="33">
        <f t="shared" si="157"/>
        <v>0</v>
      </c>
      <c r="M377" s="55">
        <f t="shared" si="158"/>
        <v>1</v>
      </c>
      <c r="N377" s="5"/>
    </row>
    <row r="378" spans="1:14" x14ac:dyDescent="0.25">
      <c r="A378" s="31" t="s">
        <v>0</v>
      </c>
      <c r="B378" s="32" t="s">
        <v>244</v>
      </c>
      <c r="C378" s="33">
        <f t="shared" si="179"/>
        <v>1920000</v>
      </c>
      <c r="D378" s="33">
        <f t="shared" si="179"/>
        <v>1920000</v>
      </c>
      <c r="E378" s="33">
        <f t="shared" si="179"/>
        <v>1920000</v>
      </c>
      <c r="F378" s="33">
        <f t="shared" si="179"/>
        <v>1920000</v>
      </c>
      <c r="G378" s="33">
        <f t="shared" si="179"/>
        <v>1920000</v>
      </c>
      <c r="H378" s="33">
        <f>APR!J376</f>
        <v>0</v>
      </c>
      <c r="I378" s="33">
        <f t="shared" si="179"/>
        <v>1920000</v>
      </c>
      <c r="J378" s="33">
        <f t="shared" si="179"/>
        <v>0</v>
      </c>
      <c r="K378" s="59">
        <f t="shared" si="156"/>
        <v>1920000</v>
      </c>
      <c r="L378" s="33">
        <f t="shared" si="157"/>
        <v>0</v>
      </c>
      <c r="M378" s="55">
        <f t="shared" si="158"/>
        <v>1</v>
      </c>
    </row>
    <row r="379" spans="1:14" x14ac:dyDescent="0.25">
      <c r="A379" s="31">
        <v>521119</v>
      </c>
      <c r="B379" s="32" t="s">
        <v>12</v>
      </c>
      <c r="C379" s="33">
        <f t="shared" si="179"/>
        <v>1920000</v>
      </c>
      <c r="D379" s="33">
        <f t="shared" si="179"/>
        <v>1920000</v>
      </c>
      <c r="E379" s="33">
        <f t="shared" si="179"/>
        <v>1920000</v>
      </c>
      <c r="F379" s="33">
        <f t="shared" si="179"/>
        <v>1920000</v>
      </c>
      <c r="G379" s="33">
        <f t="shared" si="179"/>
        <v>1920000</v>
      </c>
      <c r="H379" s="33">
        <f>APR!J377</f>
        <v>0</v>
      </c>
      <c r="I379" s="33">
        <f t="shared" si="179"/>
        <v>1920000</v>
      </c>
      <c r="J379" s="33">
        <f t="shared" si="179"/>
        <v>0</v>
      </c>
      <c r="K379" s="59">
        <f t="shared" si="156"/>
        <v>1920000</v>
      </c>
      <c r="L379" s="33">
        <f t="shared" si="157"/>
        <v>0</v>
      </c>
      <c r="M379" s="55">
        <f t="shared" si="158"/>
        <v>1</v>
      </c>
      <c r="N379" s="5"/>
    </row>
    <row r="380" spans="1:14" s="7" customFormat="1" x14ac:dyDescent="0.25">
      <c r="A380" s="31"/>
      <c r="B380" s="32" t="s">
        <v>398</v>
      </c>
      <c r="C380" s="33">
        <v>1920000</v>
      </c>
      <c r="D380" s="33">
        <v>1920000</v>
      </c>
      <c r="E380" s="33">
        <v>1920000</v>
      </c>
      <c r="F380" s="33">
        <v>1920000</v>
      </c>
      <c r="G380" s="33">
        <v>1920000</v>
      </c>
      <c r="H380" s="1">
        <f>APR!J378</f>
        <v>0</v>
      </c>
      <c r="I380" s="33">
        <v>1920000</v>
      </c>
      <c r="J380" s="33">
        <v>0</v>
      </c>
      <c r="K380" s="59">
        <f t="shared" si="156"/>
        <v>1920000</v>
      </c>
      <c r="L380" s="54">
        <f t="shared" si="157"/>
        <v>0</v>
      </c>
      <c r="M380" s="55">
        <f t="shared" si="158"/>
        <v>1</v>
      </c>
      <c r="N380" s="5"/>
    </row>
    <row r="381" spans="1:14" x14ac:dyDescent="0.25">
      <c r="A381" s="31" t="s">
        <v>227</v>
      </c>
      <c r="B381" s="32" t="s">
        <v>68</v>
      </c>
      <c r="C381" s="33">
        <f t="shared" ref="C381:J383" si="180">C382</f>
        <v>210000</v>
      </c>
      <c r="D381" s="33">
        <f t="shared" si="180"/>
        <v>210000</v>
      </c>
      <c r="E381" s="33">
        <f t="shared" si="180"/>
        <v>210000</v>
      </c>
      <c r="F381" s="33">
        <f t="shared" si="180"/>
        <v>210000</v>
      </c>
      <c r="G381" s="33">
        <f t="shared" si="180"/>
        <v>210000</v>
      </c>
      <c r="H381" s="33">
        <f>APR!J379</f>
        <v>0</v>
      </c>
      <c r="I381" s="33">
        <f t="shared" si="180"/>
        <v>210000</v>
      </c>
      <c r="J381" s="33">
        <f t="shared" si="180"/>
        <v>0</v>
      </c>
      <c r="K381" s="59">
        <f t="shared" si="156"/>
        <v>210000</v>
      </c>
      <c r="L381" s="33">
        <f t="shared" si="157"/>
        <v>0</v>
      </c>
      <c r="M381" s="55">
        <f t="shared" si="158"/>
        <v>1</v>
      </c>
      <c r="N381" s="5"/>
    </row>
    <row r="382" spans="1:14" x14ac:dyDescent="0.25">
      <c r="A382" s="31" t="s">
        <v>0</v>
      </c>
      <c r="B382" s="32" t="s">
        <v>244</v>
      </c>
      <c r="C382" s="33">
        <f t="shared" si="180"/>
        <v>210000</v>
      </c>
      <c r="D382" s="33">
        <f t="shared" si="180"/>
        <v>210000</v>
      </c>
      <c r="E382" s="33">
        <f t="shared" si="180"/>
        <v>210000</v>
      </c>
      <c r="F382" s="33">
        <f t="shared" si="180"/>
        <v>210000</v>
      </c>
      <c r="G382" s="33">
        <f t="shared" si="180"/>
        <v>210000</v>
      </c>
      <c r="H382" s="33">
        <f>APR!J380</f>
        <v>0</v>
      </c>
      <c r="I382" s="33">
        <f t="shared" si="180"/>
        <v>210000</v>
      </c>
      <c r="J382" s="33">
        <f t="shared" si="180"/>
        <v>0</v>
      </c>
      <c r="K382" s="59">
        <f t="shared" si="156"/>
        <v>210000</v>
      </c>
      <c r="L382" s="33">
        <f t="shared" si="157"/>
        <v>0</v>
      </c>
      <c r="M382" s="55">
        <f t="shared" si="158"/>
        <v>1</v>
      </c>
      <c r="N382" s="5"/>
    </row>
    <row r="383" spans="1:14" s="7" customFormat="1" x14ac:dyDescent="0.25">
      <c r="A383" s="31">
        <v>521211</v>
      </c>
      <c r="B383" s="32" t="s">
        <v>1</v>
      </c>
      <c r="C383" s="33">
        <f t="shared" si="180"/>
        <v>210000</v>
      </c>
      <c r="D383" s="33">
        <f t="shared" si="180"/>
        <v>210000</v>
      </c>
      <c r="E383" s="33">
        <f t="shared" si="180"/>
        <v>210000</v>
      </c>
      <c r="F383" s="33">
        <f t="shared" si="180"/>
        <v>210000</v>
      </c>
      <c r="G383" s="33">
        <f t="shared" si="180"/>
        <v>210000</v>
      </c>
      <c r="H383" s="33">
        <f>APR!J381</f>
        <v>0</v>
      </c>
      <c r="I383" s="33">
        <f t="shared" si="180"/>
        <v>210000</v>
      </c>
      <c r="J383" s="33">
        <f t="shared" si="180"/>
        <v>0</v>
      </c>
      <c r="K383" s="59">
        <f t="shared" si="156"/>
        <v>210000</v>
      </c>
      <c r="L383" s="33">
        <f t="shared" si="157"/>
        <v>0</v>
      </c>
      <c r="M383" s="55">
        <f t="shared" si="158"/>
        <v>1</v>
      </c>
      <c r="N383" s="5"/>
    </row>
    <row r="384" spans="1:14" x14ac:dyDescent="0.25">
      <c r="A384" s="31"/>
      <c r="B384" s="32" t="s">
        <v>336</v>
      </c>
      <c r="C384" s="33">
        <v>210000</v>
      </c>
      <c r="D384" s="33">
        <v>210000</v>
      </c>
      <c r="E384" s="33">
        <v>210000</v>
      </c>
      <c r="F384" s="33">
        <v>210000</v>
      </c>
      <c r="G384" s="33">
        <v>210000</v>
      </c>
      <c r="H384" s="1">
        <f>APR!J382</f>
        <v>0</v>
      </c>
      <c r="I384" s="33">
        <v>210000</v>
      </c>
      <c r="J384" s="33">
        <v>0</v>
      </c>
      <c r="K384" s="59">
        <f t="shared" si="156"/>
        <v>210000</v>
      </c>
      <c r="L384" s="54">
        <f t="shared" si="157"/>
        <v>0</v>
      </c>
      <c r="M384" s="55">
        <f t="shared" si="158"/>
        <v>1</v>
      </c>
      <c r="N384" s="5"/>
    </row>
    <row r="385" spans="1:14" s="7" customFormat="1" x14ac:dyDescent="0.25">
      <c r="A385" s="31" t="s">
        <v>182</v>
      </c>
      <c r="B385" s="32" t="s">
        <v>69</v>
      </c>
      <c r="C385" s="33">
        <f>C386+C390+C396</f>
        <v>3658000</v>
      </c>
      <c r="D385" s="33">
        <f>D386+D390+D396</f>
        <v>3658000</v>
      </c>
      <c r="E385" s="33">
        <f>E386+E390+E396</f>
        <v>3658000</v>
      </c>
      <c r="F385" s="33">
        <f>F386+F390+F396</f>
        <v>3658000</v>
      </c>
      <c r="G385" s="33">
        <f>G386+G390+G396</f>
        <v>3658000</v>
      </c>
      <c r="H385" s="33">
        <f>APR!J383</f>
        <v>0</v>
      </c>
      <c r="I385" s="33">
        <f t="shared" ref="I385:J385" si="181">I386+I390+I396</f>
        <v>0</v>
      </c>
      <c r="J385" s="33">
        <f t="shared" si="181"/>
        <v>0</v>
      </c>
      <c r="K385" s="59">
        <f t="shared" si="156"/>
        <v>0</v>
      </c>
      <c r="L385" s="33">
        <f t="shared" si="157"/>
        <v>3658000</v>
      </c>
      <c r="M385" s="55">
        <f t="shared" si="158"/>
        <v>0</v>
      </c>
      <c r="N385" s="16"/>
    </row>
    <row r="386" spans="1:14" s="7" customFormat="1" x14ac:dyDescent="0.25">
      <c r="A386" s="31" t="s">
        <v>216</v>
      </c>
      <c r="B386" s="32" t="s">
        <v>70</v>
      </c>
      <c r="C386" s="33">
        <f t="shared" ref="C386:J388" si="182">C387</f>
        <v>378000</v>
      </c>
      <c r="D386" s="33">
        <f t="shared" si="182"/>
        <v>378000</v>
      </c>
      <c r="E386" s="33">
        <f t="shared" si="182"/>
        <v>378000</v>
      </c>
      <c r="F386" s="33">
        <f t="shared" si="182"/>
        <v>378000</v>
      </c>
      <c r="G386" s="33">
        <f t="shared" si="182"/>
        <v>378000</v>
      </c>
      <c r="H386" s="33">
        <f>APR!J384</f>
        <v>0</v>
      </c>
      <c r="I386" s="33">
        <f t="shared" si="182"/>
        <v>0</v>
      </c>
      <c r="J386" s="33">
        <f t="shared" si="182"/>
        <v>0</v>
      </c>
      <c r="K386" s="59">
        <f t="shared" si="156"/>
        <v>0</v>
      </c>
      <c r="L386" s="33">
        <f t="shared" si="157"/>
        <v>378000</v>
      </c>
      <c r="M386" s="55">
        <f t="shared" si="158"/>
        <v>0</v>
      </c>
      <c r="N386" s="5"/>
    </row>
    <row r="387" spans="1:14" s="7" customFormat="1" x14ac:dyDescent="0.25">
      <c r="A387" s="31" t="s">
        <v>0</v>
      </c>
      <c r="B387" s="32" t="s">
        <v>245</v>
      </c>
      <c r="C387" s="33">
        <f t="shared" si="182"/>
        <v>378000</v>
      </c>
      <c r="D387" s="33">
        <f t="shared" si="182"/>
        <v>378000</v>
      </c>
      <c r="E387" s="33">
        <f t="shared" si="182"/>
        <v>378000</v>
      </c>
      <c r="F387" s="33">
        <f t="shared" si="182"/>
        <v>378000</v>
      </c>
      <c r="G387" s="33">
        <f t="shared" si="182"/>
        <v>378000</v>
      </c>
      <c r="H387" s="33">
        <f>APR!J385</f>
        <v>0</v>
      </c>
      <c r="I387" s="33">
        <f t="shared" si="182"/>
        <v>0</v>
      </c>
      <c r="J387" s="33">
        <f t="shared" si="182"/>
        <v>0</v>
      </c>
      <c r="K387" s="59">
        <f t="shared" si="156"/>
        <v>0</v>
      </c>
      <c r="L387" s="33">
        <f t="shared" si="157"/>
        <v>378000</v>
      </c>
      <c r="M387" s="55">
        <f t="shared" si="158"/>
        <v>0</v>
      </c>
      <c r="N387" s="5"/>
    </row>
    <row r="388" spans="1:14" x14ac:dyDescent="0.25">
      <c r="A388" s="31">
        <v>521211</v>
      </c>
      <c r="B388" s="32" t="s">
        <v>1</v>
      </c>
      <c r="C388" s="33">
        <f t="shared" si="182"/>
        <v>378000</v>
      </c>
      <c r="D388" s="33">
        <f t="shared" si="182"/>
        <v>378000</v>
      </c>
      <c r="E388" s="33">
        <f t="shared" si="182"/>
        <v>378000</v>
      </c>
      <c r="F388" s="33">
        <f t="shared" si="182"/>
        <v>378000</v>
      </c>
      <c r="G388" s="33">
        <f t="shared" si="182"/>
        <v>378000</v>
      </c>
      <c r="H388" s="33">
        <f>APR!J386</f>
        <v>0</v>
      </c>
      <c r="I388" s="33">
        <f t="shared" si="182"/>
        <v>0</v>
      </c>
      <c r="J388" s="33">
        <f t="shared" si="182"/>
        <v>0</v>
      </c>
      <c r="K388" s="59">
        <f t="shared" si="156"/>
        <v>0</v>
      </c>
      <c r="L388" s="33">
        <f t="shared" si="157"/>
        <v>378000</v>
      </c>
      <c r="M388" s="55">
        <f t="shared" si="158"/>
        <v>0</v>
      </c>
      <c r="N388" s="5"/>
    </row>
    <row r="389" spans="1:14" x14ac:dyDescent="0.25">
      <c r="A389" s="31"/>
      <c r="B389" s="32" t="s">
        <v>281</v>
      </c>
      <c r="C389" s="33">
        <v>378000</v>
      </c>
      <c r="D389" s="33">
        <v>378000</v>
      </c>
      <c r="E389" s="33">
        <v>378000</v>
      </c>
      <c r="F389" s="33">
        <v>378000</v>
      </c>
      <c r="G389" s="33">
        <v>378000</v>
      </c>
      <c r="H389" s="1">
        <f>APR!J387</f>
        <v>0</v>
      </c>
      <c r="I389" s="33">
        <v>0</v>
      </c>
      <c r="J389" s="33">
        <v>0</v>
      </c>
      <c r="K389" s="59">
        <f t="shared" si="156"/>
        <v>0</v>
      </c>
      <c r="L389" s="54">
        <f t="shared" si="157"/>
        <v>378000</v>
      </c>
      <c r="M389" s="55">
        <f t="shared" si="158"/>
        <v>0</v>
      </c>
      <c r="N389" s="5"/>
    </row>
    <row r="390" spans="1:14" s="7" customFormat="1" x14ac:dyDescent="0.25">
      <c r="A390" s="31" t="s">
        <v>217</v>
      </c>
      <c r="B390" s="32" t="s">
        <v>71</v>
      </c>
      <c r="C390" s="33">
        <f>C391</f>
        <v>3120000</v>
      </c>
      <c r="D390" s="33">
        <f>D391</f>
        <v>3120000</v>
      </c>
      <c r="E390" s="33">
        <f>E391</f>
        <v>3120000</v>
      </c>
      <c r="F390" s="33">
        <f>F391</f>
        <v>3120000</v>
      </c>
      <c r="G390" s="33">
        <f>G391</f>
        <v>3120000</v>
      </c>
      <c r="H390" s="33">
        <f>APR!J388</f>
        <v>0</v>
      </c>
      <c r="I390" s="33">
        <f t="shared" ref="I390:J390" si="183">I391</f>
        <v>0</v>
      </c>
      <c r="J390" s="33">
        <f t="shared" si="183"/>
        <v>0</v>
      </c>
      <c r="K390" s="59">
        <f t="shared" si="156"/>
        <v>0</v>
      </c>
      <c r="L390" s="33">
        <f t="shared" si="157"/>
        <v>3120000</v>
      </c>
      <c r="M390" s="55">
        <f t="shared" si="158"/>
        <v>0</v>
      </c>
      <c r="N390" s="5"/>
    </row>
    <row r="391" spans="1:14" x14ac:dyDescent="0.25">
      <c r="A391" s="31" t="s">
        <v>0</v>
      </c>
      <c r="B391" s="32" t="s">
        <v>244</v>
      </c>
      <c r="C391" s="33">
        <f>C392+C394</f>
        <v>3120000</v>
      </c>
      <c r="D391" s="33">
        <f>D392+D394</f>
        <v>3120000</v>
      </c>
      <c r="E391" s="33">
        <f>E392+E394</f>
        <v>3120000</v>
      </c>
      <c r="F391" s="33">
        <f>F392+F394</f>
        <v>3120000</v>
      </c>
      <c r="G391" s="33">
        <f>G392+G394</f>
        <v>3120000</v>
      </c>
      <c r="H391" s="33">
        <f>APR!J389</f>
        <v>0</v>
      </c>
      <c r="I391" s="33">
        <f t="shared" ref="I391:J391" si="184">I392+I394</f>
        <v>0</v>
      </c>
      <c r="J391" s="33">
        <f t="shared" si="184"/>
        <v>0</v>
      </c>
      <c r="K391" s="59">
        <f t="shared" si="156"/>
        <v>0</v>
      </c>
      <c r="L391" s="33">
        <f t="shared" si="157"/>
        <v>3120000</v>
      </c>
      <c r="M391" s="55">
        <f t="shared" si="158"/>
        <v>0</v>
      </c>
      <c r="N391" s="5"/>
    </row>
    <row r="392" spans="1:14" x14ac:dyDescent="0.25">
      <c r="A392" s="31">
        <v>521211</v>
      </c>
      <c r="B392" s="32" t="s">
        <v>1</v>
      </c>
      <c r="C392" s="33">
        <f>C393</f>
        <v>480000</v>
      </c>
      <c r="D392" s="33">
        <f>D393</f>
        <v>480000</v>
      </c>
      <c r="E392" s="33">
        <f>E393</f>
        <v>480000</v>
      </c>
      <c r="F392" s="33">
        <f>F393</f>
        <v>480000</v>
      </c>
      <c r="G392" s="33">
        <f>G393</f>
        <v>480000</v>
      </c>
      <c r="H392" s="33">
        <f>APR!J390</f>
        <v>0</v>
      </c>
      <c r="I392" s="33">
        <f t="shared" ref="I392:J392" si="185">I393</f>
        <v>0</v>
      </c>
      <c r="J392" s="33">
        <f t="shared" si="185"/>
        <v>0</v>
      </c>
      <c r="K392" s="59">
        <f t="shared" si="156"/>
        <v>0</v>
      </c>
      <c r="L392" s="33">
        <f t="shared" si="157"/>
        <v>480000</v>
      </c>
      <c r="M392" s="55">
        <f t="shared" si="158"/>
        <v>0</v>
      </c>
      <c r="N392" s="5"/>
    </row>
    <row r="393" spans="1:14" x14ac:dyDescent="0.25">
      <c r="A393" s="31"/>
      <c r="B393" s="32" t="s">
        <v>340</v>
      </c>
      <c r="C393" s="33">
        <v>480000</v>
      </c>
      <c r="D393" s="33">
        <v>480000</v>
      </c>
      <c r="E393" s="33">
        <v>480000</v>
      </c>
      <c r="F393" s="33">
        <v>480000</v>
      </c>
      <c r="G393" s="33">
        <v>480000</v>
      </c>
      <c r="H393" s="1">
        <f>APR!J391</f>
        <v>0</v>
      </c>
      <c r="I393" s="33">
        <v>0</v>
      </c>
      <c r="J393" s="33">
        <v>0</v>
      </c>
      <c r="K393" s="59">
        <f t="shared" si="156"/>
        <v>0</v>
      </c>
      <c r="L393" s="54">
        <f t="shared" si="157"/>
        <v>480000</v>
      </c>
      <c r="M393" s="55">
        <f t="shared" si="158"/>
        <v>0</v>
      </c>
      <c r="N393" s="5"/>
    </row>
    <row r="394" spans="1:14" x14ac:dyDescent="0.25">
      <c r="A394" s="31">
        <v>524113</v>
      </c>
      <c r="B394" s="32" t="s">
        <v>38</v>
      </c>
      <c r="C394" s="33">
        <f>C395</f>
        <v>2640000</v>
      </c>
      <c r="D394" s="33">
        <f>D395</f>
        <v>2640000</v>
      </c>
      <c r="E394" s="33">
        <f>E395</f>
        <v>2640000</v>
      </c>
      <c r="F394" s="33">
        <f>F395</f>
        <v>2640000</v>
      </c>
      <c r="G394" s="33">
        <f>G395</f>
        <v>2640000</v>
      </c>
      <c r="H394" s="33">
        <f>APR!J392</f>
        <v>0</v>
      </c>
      <c r="I394" s="33">
        <f t="shared" ref="I394:J394" si="186">I395</f>
        <v>0</v>
      </c>
      <c r="J394" s="33">
        <f t="shared" si="186"/>
        <v>0</v>
      </c>
      <c r="K394" s="59">
        <f t="shared" ref="K394:K457" si="187">SUM(H394:J394)</f>
        <v>0</v>
      </c>
      <c r="L394" s="33">
        <f t="shared" ref="L394:L457" si="188">F394-K394</f>
        <v>2640000</v>
      </c>
      <c r="M394" s="55">
        <f t="shared" ref="M394:M457" si="189">K394/F394</f>
        <v>0</v>
      </c>
      <c r="N394" s="5"/>
    </row>
    <row r="395" spans="1:14" s="7" customFormat="1" x14ac:dyDescent="0.25">
      <c r="A395" s="31"/>
      <c r="B395" s="32" t="s">
        <v>341</v>
      </c>
      <c r="C395" s="33">
        <v>2640000</v>
      </c>
      <c r="D395" s="33">
        <v>2640000</v>
      </c>
      <c r="E395" s="33">
        <v>2640000</v>
      </c>
      <c r="F395" s="33">
        <v>2640000</v>
      </c>
      <c r="G395" s="33">
        <v>2640000</v>
      </c>
      <c r="H395" s="1">
        <f>APR!J393</f>
        <v>0</v>
      </c>
      <c r="I395" s="33">
        <v>0</v>
      </c>
      <c r="J395" s="33">
        <v>0</v>
      </c>
      <c r="K395" s="59">
        <f t="shared" si="187"/>
        <v>0</v>
      </c>
      <c r="L395" s="54">
        <f t="shared" si="188"/>
        <v>2640000</v>
      </c>
      <c r="M395" s="55">
        <f t="shared" si="189"/>
        <v>0</v>
      </c>
      <c r="N395" s="5"/>
    </row>
    <row r="396" spans="1:14" s="7" customFormat="1" x14ac:dyDescent="0.25">
      <c r="A396" s="31" t="s">
        <v>227</v>
      </c>
      <c r="B396" s="32" t="s">
        <v>72</v>
      </c>
      <c r="C396" s="33">
        <f t="shared" ref="C396:J398" si="190">C397</f>
        <v>160000</v>
      </c>
      <c r="D396" s="33">
        <f t="shared" si="190"/>
        <v>160000</v>
      </c>
      <c r="E396" s="33">
        <f t="shared" si="190"/>
        <v>160000</v>
      </c>
      <c r="F396" s="33">
        <f t="shared" si="190"/>
        <v>160000</v>
      </c>
      <c r="G396" s="33">
        <f t="shared" si="190"/>
        <v>160000</v>
      </c>
      <c r="H396" s="33">
        <f>APR!J394</f>
        <v>0</v>
      </c>
      <c r="I396" s="33">
        <f t="shared" si="190"/>
        <v>0</v>
      </c>
      <c r="J396" s="33">
        <f t="shared" si="190"/>
        <v>0</v>
      </c>
      <c r="K396" s="59">
        <f t="shared" si="187"/>
        <v>0</v>
      </c>
      <c r="L396" s="33">
        <f t="shared" si="188"/>
        <v>160000</v>
      </c>
      <c r="M396" s="55">
        <f t="shared" si="189"/>
        <v>0</v>
      </c>
      <c r="N396" s="5"/>
    </row>
    <row r="397" spans="1:14" x14ac:dyDescent="0.25">
      <c r="A397" s="31" t="s">
        <v>0</v>
      </c>
      <c r="B397" s="32" t="s">
        <v>244</v>
      </c>
      <c r="C397" s="33">
        <f t="shared" si="190"/>
        <v>160000</v>
      </c>
      <c r="D397" s="33">
        <f t="shared" si="190"/>
        <v>160000</v>
      </c>
      <c r="E397" s="33">
        <f t="shared" si="190"/>
        <v>160000</v>
      </c>
      <c r="F397" s="33">
        <f t="shared" si="190"/>
        <v>160000</v>
      </c>
      <c r="G397" s="33">
        <f t="shared" si="190"/>
        <v>160000</v>
      </c>
      <c r="H397" s="33">
        <f>APR!J395</f>
        <v>0</v>
      </c>
      <c r="I397" s="33">
        <f t="shared" si="190"/>
        <v>0</v>
      </c>
      <c r="J397" s="33">
        <f t="shared" si="190"/>
        <v>0</v>
      </c>
      <c r="K397" s="59">
        <f t="shared" si="187"/>
        <v>0</v>
      </c>
      <c r="L397" s="33">
        <f t="shared" si="188"/>
        <v>160000</v>
      </c>
      <c r="M397" s="55">
        <f t="shared" si="189"/>
        <v>0</v>
      </c>
      <c r="N397" s="5"/>
    </row>
    <row r="398" spans="1:14" x14ac:dyDescent="0.25">
      <c r="A398" s="31">
        <v>521211</v>
      </c>
      <c r="B398" s="32" t="s">
        <v>1</v>
      </c>
      <c r="C398" s="33">
        <f t="shared" si="190"/>
        <v>160000</v>
      </c>
      <c r="D398" s="33">
        <f t="shared" si="190"/>
        <v>160000</v>
      </c>
      <c r="E398" s="33">
        <f t="shared" si="190"/>
        <v>160000</v>
      </c>
      <c r="F398" s="33">
        <f t="shared" si="190"/>
        <v>160000</v>
      </c>
      <c r="G398" s="33">
        <f t="shared" si="190"/>
        <v>160000</v>
      </c>
      <c r="H398" s="33">
        <f>APR!J396</f>
        <v>0</v>
      </c>
      <c r="I398" s="33">
        <f t="shared" si="190"/>
        <v>0</v>
      </c>
      <c r="J398" s="33">
        <f t="shared" si="190"/>
        <v>0</v>
      </c>
      <c r="K398" s="59">
        <f t="shared" si="187"/>
        <v>0</v>
      </c>
      <c r="L398" s="33">
        <f t="shared" si="188"/>
        <v>160000</v>
      </c>
      <c r="M398" s="55">
        <f t="shared" si="189"/>
        <v>0</v>
      </c>
      <c r="N398" s="5"/>
    </row>
    <row r="399" spans="1:14" x14ac:dyDescent="0.25">
      <c r="A399" s="31"/>
      <c r="B399" s="32" t="s">
        <v>336</v>
      </c>
      <c r="C399" s="33">
        <v>160000</v>
      </c>
      <c r="D399" s="33">
        <v>160000</v>
      </c>
      <c r="E399" s="33">
        <v>160000</v>
      </c>
      <c r="F399" s="33">
        <v>160000</v>
      </c>
      <c r="G399" s="33">
        <v>160000</v>
      </c>
      <c r="H399" s="1">
        <f>APR!J397</f>
        <v>0</v>
      </c>
      <c r="I399" s="33">
        <v>0</v>
      </c>
      <c r="J399" s="33">
        <v>0</v>
      </c>
      <c r="K399" s="59">
        <f t="shared" si="187"/>
        <v>0</v>
      </c>
      <c r="L399" s="54">
        <f t="shared" si="188"/>
        <v>160000</v>
      </c>
      <c r="M399" s="55">
        <f t="shared" si="189"/>
        <v>0</v>
      </c>
      <c r="N399" s="5"/>
    </row>
    <row r="400" spans="1:14" x14ac:dyDescent="0.25">
      <c r="A400" s="31" t="s">
        <v>181</v>
      </c>
      <c r="B400" s="32" t="s">
        <v>73</v>
      </c>
      <c r="C400" s="33">
        <f>C401+C408+C423</f>
        <v>14592000</v>
      </c>
      <c r="D400" s="33">
        <f>D401+D408+D423</f>
        <v>14592000</v>
      </c>
      <c r="E400" s="33">
        <f>E401+E408+E423</f>
        <v>14592000</v>
      </c>
      <c r="F400" s="33">
        <f>F401+F408+F423</f>
        <v>14592000</v>
      </c>
      <c r="G400" s="33">
        <f>G401+G408+G423</f>
        <v>14592000</v>
      </c>
      <c r="H400" s="33">
        <f>APR!J398</f>
        <v>0</v>
      </c>
      <c r="I400" s="33">
        <f t="shared" ref="I400:J400" si="191">I401+I408+I423</f>
        <v>0</v>
      </c>
      <c r="J400" s="33">
        <f t="shared" si="191"/>
        <v>0</v>
      </c>
      <c r="K400" s="59">
        <f t="shared" si="187"/>
        <v>0</v>
      </c>
      <c r="L400" s="54">
        <f t="shared" si="188"/>
        <v>14592000</v>
      </c>
      <c r="M400" s="55">
        <f t="shared" si="189"/>
        <v>0</v>
      </c>
      <c r="N400" s="5"/>
    </row>
    <row r="401" spans="1:14" s="7" customFormat="1" x14ac:dyDescent="0.25">
      <c r="A401" s="31" t="s">
        <v>216</v>
      </c>
      <c r="B401" s="32" t="s">
        <v>74</v>
      </c>
      <c r="C401" s="33">
        <f>C402+C405</f>
        <v>467000</v>
      </c>
      <c r="D401" s="33">
        <f>D402+D405</f>
        <v>467000</v>
      </c>
      <c r="E401" s="33">
        <f>E402+E405</f>
        <v>467000</v>
      </c>
      <c r="F401" s="33">
        <f>F402+F405</f>
        <v>467000</v>
      </c>
      <c r="G401" s="33">
        <f>G402+G405</f>
        <v>467000</v>
      </c>
      <c r="H401" s="33">
        <f>APR!J399</f>
        <v>0</v>
      </c>
      <c r="I401" s="33">
        <f t="shared" ref="I401:J401" si="192">I402+I405</f>
        <v>0</v>
      </c>
      <c r="J401" s="33">
        <f t="shared" si="192"/>
        <v>0</v>
      </c>
      <c r="K401" s="59">
        <f t="shared" si="187"/>
        <v>0</v>
      </c>
      <c r="L401" s="54">
        <f t="shared" si="188"/>
        <v>467000</v>
      </c>
      <c r="M401" s="55">
        <f t="shared" si="189"/>
        <v>0</v>
      </c>
      <c r="N401" s="5"/>
    </row>
    <row r="402" spans="1:14" x14ac:dyDescent="0.25">
      <c r="A402" s="31" t="s">
        <v>0</v>
      </c>
      <c r="B402" s="32" t="s">
        <v>245</v>
      </c>
      <c r="C402" s="33">
        <f t="shared" ref="C402:J403" si="193">C403</f>
        <v>225000</v>
      </c>
      <c r="D402" s="33">
        <f t="shared" si="193"/>
        <v>225000</v>
      </c>
      <c r="E402" s="33">
        <f t="shared" si="193"/>
        <v>225000</v>
      </c>
      <c r="F402" s="33">
        <f t="shared" si="193"/>
        <v>225000</v>
      </c>
      <c r="G402" s="33">
        <f t="shared" si="193"/>
        <v>225000</v>
      </c>
      <c r="H402" s="33">
        <f>APR!J400</f>
        <v>0</v>
      </c>
      <c r="I402" s="33">
        <f t="shared" si="193"/>
        <v>0</v>
      </c>
      <c r="J402" s="33">
        <f t="shared" si="193"/>
        <v>0</v>
      </c>
      <c r="K402" s="59">
        <f t="shared" si="187"/>
        <v>0</v>
      </c>
      <c r="L402" s="54">
        <f t="shared" si="188"/>
        <v>225000</v>
      </c>
      <c r="M402" s="55">
        <f t="shared" si="189"/>
        <v>0</v>
      </c>
      <c r="N402" s="5"/>
    </row>
    <row r="403" spans="1:14" x14ac:dyDescent="0.25">
      <c r="A403" s="31">
        <v>521211</v>
      </c>
      <c r="B403" s="32" t="s">
        <v>1</v>
      </c>
      <c r="C403" s="33">
        <f t="shared" si="193"/>
        <v>225000</v>
      </c>
      <c r="D403" s="33">
        <f t="shared" si="193"/>
        <v>225000</v>
      </c>
      <c r="E403" s="33">
        <f t="shared" si="193"/>
        <v>225000</v>
      </c>
      <c r="F403" s="33">
        <f t="shared" si="193"/>
        <v>225000</v>
      </c>
      <c r="G403" s="33">
        <f t="shared" si="193"/>
        <v>225000</v>
      </c>
      <c r="H403" s="33">
        <f>APR!J401</f>
        <v>0</v>
      </c>
      <c r="I403" s="33">
        <f t="shared" si="193"/>
        <v>0</v>
      </c>
      <c r="J403" s="33">
        <f t="shared" si="193"/>
        <v>0</v>
      </c>
      <c r="K403" s="59">
        <f t="shared" si="187"/>
        <v>0</v>
      </c>
      <c r="L403" s="54">
        <f t="shared" si="188"/>
        <v>225000</v>
      </c>
      <c r="M403" s="55">
        <f t="shared" si="189"/>
        <v>0</v>
      </c>
      <c r="N403" s="5"/>
    </row>
    <row r="404" spans="1:14" s="7" customFormat="1" x14ac:dyDescent="0.25">
      <c r="A404" s="31"/>
      <c r="B404" s="32" t="s">
        <v>337</v>
      </c>
      <c r="C404" s="33">
        <v>225000</v>
      </c>
      <c r="D404" s="33">
        <v>225000</v>
      </c>
      <c r="E404" s="33">
        <v>225000</v>
      </c>
      <c r="F404" s="33">
        <v>225000</v>
      </c>
      <c r="G404" s="33">
        <v>225000</v>
      </c>
      <c r="H404" s="1">
        <f>APR!J402</f>
        <v>0</v>
      </c>
      <c r="I404" s="33">
        <v>0</v>
      </c>
      <c r="J404" s="33">
        <v>0</v>
      </c>
      <c r="K404" s="59">
        <f t="shared" si="187"/>
        <v>0</v>
      </c>
      <c r="L404" s="54">
        <f t="shared" si="188"/>
        <v>225000</v>
      </c>
      <c r="M404" s="55">
        <f t="shared" si="189"/>
        <v>0</v>
      </c>
      <c r="N404" s="5"/>
    </row>
    <row r="405" spans="1:14" s="7" customFormat="1" x14ac:dyDescent="0.25">
      <c r="A405" s="31" t="s">
        <v>11</v>
      </c>
      <c r="B405" s="32" t="s">
        <v>32</v>
      </c>
      <c r="C405" s="33">
        <f t="shared" ref="C405:I406" si="194">C406</f>
        <v>242000</v>
      </c>
      <c r="D405" s="33">
        <f t="shared" si="194"/>
        <v>242000</v>
      </c>
      <c r="E405" s="33">
        <f t="shared" si="194"/>
        <v>242000</v>
      </c>
      <c r="F405" s="33">
        <f t="shared" si="194"/>
        <v>242000</v>
      </c>
      <c r="G405" s="33">
        <f t="shared" si="194"/>
        <v>242000</v>
      </c>
      <c r="H405" s="33">
        <f>APR!J403</f>
        <v>0</v>
      </c>
      <c r="I405" s="33">
        <f t="shared" si="194"/>
        <v>0</v>
      </c>
      <c r="J405" s="33">
        <f>J406</f>
        <v>0</v>
      </c>
      <c r="K405" s="59">
        <f t="shared" si="187"/>
        <v>0</v>
      </c>
      <c r="L405" s="54">
        <f t="shared" si="188"/>
        <v>242000</v>
      </c>
      <c r="M405" s="55">
        <f t="shared" si="189"/>
        <v>0</v>
      </c>
      <c r="N405" s="5"/>
    </row>
    <row r="406" spans="1:14" x14ac:dyDescent="0.25">
      <c r="A406" s="31">
        <v>521211</v>
      </c>
      <c r="B406" s="32" t="s">
        <v>1</v>
      </c>
      <c r="C406" s="33">
        <f t="shared" si="194"/>
        <v>242000</v>
      </c>
      <c r="D406" s="33">
        <f t="shared" si="194"/>
        <v>242000</v>
      </c>
      <c r="E406" s="33">
        <f t="shared" si="194"/>
        <v>242000</v>
      </c>
      <c r="F406" s="33">
        <f t="shared" si="194"/>
        <v>242000</v>
      </c>
      <c r="G406" s="33">
        <f t="shared" si="194"/>
        <v>242000</v>
      </c>
      <c r="H406" s="33">
        <f>APR!J404</f>
        <v>0</v>
      </c>
      <c r="I406" s="33">
        <f t="shared" si="194"/>
        <v>0</v>
      </c>
      <c r="J406" s="33">
        <f>J407</f>
        <v>0</v>
      </c>
      <c r="K406" s="59">
        <f t="shared" si="187"/>
        <v>0</v>
      </c>
      <c r="L406" s="54">
        <f t="shared" si="188"/>
        <v>242000</v>
      </c>
      <c r="M406" s="55">
        <f t="shared" si="189"/>
        <v>0</v>
      </c>
      <c r="N406" s="5"/>
    </row>
    <row r="407" spans="1:14" s="7" customFormat="1" x14ac:dyDescent="0.25">
      <c r="A407" s="31"/>
      <c r="B407" s="32" t="s">
        <v>281</v>
      </c>
      <c r="C407" s="33">
        <v>242000</v>
      </c>
      <c r="D407" s="33">
        <v>242000</v>
      </c>
      <c r="E407" s="33">
        <v>242000</v>
      </c>
      <c r="F407" s="33">
        <v>242000</v>
      </c>
      <c r="G407" s="33">
        <v>242000</v>
      </c>
      <c r="H407" s="1">
        <f>APR!J405</f>
        <v>0</v>
      </c>
      <c r="I407" s="33">
        <v>0</v>
      </c>
      <c r="J407" s="33">
        <v>0</v>
      </c>
      <c r="K407" s="59">
        <f t="shared" si="187"/>
        <v>0</v>
      </c>
      <c r="L407" s="54">
        <f t="shared" si="188"/>
        <v>242000</v>
      </c>
      <c r="M407" s="55">
        <f t="shared" si="189"/>
        <v>0</v>
      </c>
      <c r="N407" s="5"/>
    </row>
    <row r="408" spans="1:14" x14ac:dyDescent="0.25">
      <c r="A408" s="31" t="s">
        <v>217</v>
      </c>
      <c r="B408" s="32" t="s">
        <v>75</v>
      </c>
      <c r="C408" s="33">
        <f>C409</f>
        <v>13900000</v>
      </c>
      <c r="D408" s="33">
        <f>D409</f>
        <v>13900000</v>
      </c>
      <c r="E408" s="33">
        <f>E409</f>
        <v>13900000</v>
      </c>
      <c r="F408" s="33">
        <f>F409</f>
        <v>13900000</v>
      </c>
      <c r="G408" s="33">
        <f>G409</f>
        <v>13900000</v>
      </c>
      <c r="H408" s="33">
        <f>APR!J406</f>
        <v>0</v>
      </c>
      <c r="I408" s="33">
        <f t="shared" ref="I408:J408" si="195">I409</f>
        <v>0</v>
      </c>
      <c r="J408" s="33">
        <f t="shared" si="195"/>
        <v>0</v>
      </c>
      <c r="K408" s="59">
        <f t="shared" si="187"/>
        <v>0</v>
      </c>
      <c r="L408" s="54">
        <f t="shared" si="188"/>
        <v>13900000</v>
      </c>
      <c r="M408" s="55">
        <f t="shared" si="189"/>
        <v>0</v>
      </c>
      <c r="N408" s="5"/>
    </row>
    <row r="409" spans="1:14" x14ac:dyDescent="0.25">
      <c r="A409" s="31" t="s">
        <v>0</v>
      </c>
      <c r="B409" s="32" t="s">
        <v>244</v>
      </c>
      <c r="C409" s="33">
        <f>C410+C413+C418+C421</f>
        <v>13900000</v>
      </c>
      <c r="D409" s="33">
        <f>D410+D413+D418+D421</f>
        <v>13900000</v>
      </c>
      <c r="E409" s="33">
        <f>E410+E413+E418+E421</f>
        <v>13900000</v>
      </c>
      <c r="F409" s="33">
        <f>F410+F413+F418+F421</f>
        <v>13900000</v>
      </c>
      <c r="G409" s="33">
        <f>G410+G413+G418+G421</f>
        <v>13900000</v>
      </c>
      <c r="H409" s="33">
        <f>APR!J407</f>
        <v>0</v>
      </c>
      <c r="I409" s="33">
        <f t="shared" ref="I409:J409" si="196">I410+I413+I418+I421</f>
        <v>0</v>
      </c>
      <c r="J409" s="33">
        <f t="shared" si="196"/>
        <v>0</v>
      </c>
      <c r="K409" s="59">
        <f t="shared" si="187"/>
        <v>0</v>
      </c>
      <c r="L409" s="54">
        <f t="shared" si="188"/>
        <v>13900000</v>
      </c>
      <c r="M409" s="55">
        <f t="shared" si="189"/>
        <v>0</v>
      </c>
      <c r="N409" s="5"/>
    </row>
    <row r="410" spans="1:14" x14ac:dyDescent="0.25">
      <c r="A410" s="31">
        <v>521211</v>
      </c>
      <c r="B410" s="32" t="s">
        <v>1</v>
      </c>
      <c r="C410" s="33">
        <f>SUM(C411:C412)</f>
        <v>800000</v>
      </c>
      <c r="D410" s="33">
        <f>SUM(D411:D412)</f>
        <v>800000</v>
      </c>
      <c r="E410" s="33">
        <f>SUM(E411:E412)</f>
        <v>800000</v>
      </c>
      <c r="F410" s="33">
        <f>SUM(F411:F412)</f>
        <v>800000</v>
      </c>
      <c r="G410" s="33">
        <f>SUM(G411:G412)</f>
        <v>800000</v>
      </c>
      <c r="H410" s="33">
        <f>APR!J408</f>
        <v>0</v>
      </c>
      <c r="I410" s="33">
        <f t="shared" ref="I410:J410" si="197">SUM(I411:I412)</f>
        <v>0</v>
      </c>
      <c r="J410" s="33">
        <f t="shared" si="197"/>
        <v>0</v>
      </c>
      <c r="K410" s="59">
        <f t="shared" si="187"/>
        <v>0</v>
      </c>
      <c r="L410" s="54">
        <f t="shared" si="188"/>
        <v>800000</v>
      </c>
      <c r="M410" s="55">
        <f t="shared" si="189"/>
        <v>0</v>
      </c>
      <c r="N410" s="5"/>
    </row>
    <row r="411" spans="1:14" x14ac:dyDescent="0.25">
      <c r="A411" s="31"/>
      <c r="B411" s="32" t="s">
        <v>342</v>
      </c>
      <c r="C411" s="33">
        <v>200000</v>
      </c>
      <c r="D411" s="33">
        <v>200000</v>
      </c>
      <c r="E411" s="33">
        <v>200000</v>
      </c>
      <c r="F411" s="33">
        <v>200000</v>
      </c>
      <c r="G411" s="33">
        <v>200000</v>
      </c>
      <c r="H411" s="1">
        <f>APR!J409</f>
        <v>0</v>
      </c>
      <c r="I411" s="33">
        <v>0</v>
      </c>
      <c r="J411" s="33">
        <v>0</v>
      </c>
      <c r="K411" s="59">
        <f t="shared" si="187"/>
        <v>0</v>
      </c>
      <c r="L411" s="54">
        <f t="shared" si="188"/>
        <v>200000</v>
      </c>
      <c r="M411" s="55">
        <f t="shared" si="189"/>
        <v>0</v>
      </c>
      <c r="N411" s="5"/>
    </row>
    <row r="412" spans="1:14" x14ac:dyDescent="0.25">
      <c r="A412" s="31"/>
      <c r="B412" s="32" t="s">
        <v>397</v>
      </c>
      <c r="C412" s="33">
        <v>600000</v>
      </c>
      <c r="D412" s="33">
        <v>600000</v>
      </c>
      <c r="E412" s="33">
        <v>600000</v>
      </c>
      <c r="F412" s="33">
        <v>600000</v>
      </c>
      <c r="G412" s="33">
        <v>600000</v>
      </c>
      <c r="H412" s="1">
        <f>APR!J410</f>
        <v>0</v>
      </c>
      <c r="I412" s="33">
        <v>0</v>
      </c>
      <c r="J412" s="33">
        <v>0</v>
      </c>
      <c r="K412" s="59">
        <f t="shared" si="187"/>
        <v>0</v>
      </c>
      <c r="L412" s="54">
        <f t="shared" si="188"/>
        <v>600000</v>
      </c>
      <c r="M412" s="55">
        <f t="shared" si="189"/>
        <v>0</v>
      </c>
      <c r="N412" s="5"/>
    </row>
    <row r="413" spans="1:14" s="7" customFormat="1" x14ac:dyDescent="0.25">
      <c r="A413" s="31">
        <v>522141</v>
      </c>
      <c r="B413" s="32" t="s">
        <v>76</v>
      </c>
      <c r="C413" s="33">
        <f>SUM(C414:C417)</f>
        <v>8400000</v>
      </c>
      <c r="D413" s="33">
        <f>SUM(D414:D417)</f>
        <v>8400000</v>
      </c>
      <c r="E413" s="33">
        <f>SUM(E414:E417)</f>
        <v>8400000</v>
      </c>
      <c r="F413" s="33">
        <f>SUM(F414:F417)</f>
        <v>8400000</v>
      </c>
      <c r="G413" s="33">
        <f>SUM(G414:G417)</f>
        <v>8400000</v>
      </c>
      <c r="H413" s="33">
        <f>APR!J411</f>
        <v>0</v>
      </c>
      <c r="I413" s="33">
        <f t="shared" ref="I413:J413" si="198">SUM(I414:I417)</f>
        <v>0</v>
      </c>
      <c r="J413" s="33">
        <f t="shared" si="198"/>
        <v>0</v>
      </c>
      <c r="K413" s="59">
        <f t="shared" si="187"/>
        <v>0</v>
      </c>
      <c r="L413" s="54">
        <f t="shared" si="188"/>
        <v>8400000</v>
      </c>
      <c r="M413" s="55">
        <f t="shared" si="189"/>
        <v>0</v>
      </c>
      <c r="N413" s="5"/>
    </row>
    <row r="414" spans="1:14" x14ac:dyDescent="0.25">
      <c r="A414" s="31"/>
      <c r="B414" s="32" t="s">
        <v>343</v>
      </c>
      <c r="C414" s="33">
        <v>1600000</v>
      </c>
      <c r="D414" s="33">
        <v>1600000</v>
      </c>
      <c r="E414" s="33">
        <v>1600000</v>
      </c>
      <c r="F414" s="33">
        <v>1600000</v>
      </c>
      <c r="G414" s="33">
        <v>1600000</v>
      </c>
      <c r="H414" s="1">
        <f>APR!J412</f>
        <v>0</v>
      </c>
      <c r="I414" s="33">
        <v>0</v>
      </c>
      <c r="J414" s="33">
        <v>0</v>
      </c>
      <c r="K414" s="59">
        <f t="shared" si="187"/>
        <v>0</v>
      </c>
      <c r="L414" s="54">
        <f t="shared" si="188"/>
        <v>1600000</v>
      </c>
      <c r="M414" s="55">
        <f t="shared" si="189"/>
        <v>0</v>
      </c>
      <c r="N414" s="5"/>
    </row>
    <row r="415" spans="1:14" x14ac:dyDescent="0.25">
      <c r="A415" s="31"/>
      <c r="B415" s="32" t="s">
        <v>399</v>
      </c>
      <c r="C415" s="33">
        <v>1600000</v>
      </c>
      <c r="D415" s="33">
        <v>1600000</v>
      </c>
      <c r="E415" s="33">
        <v>1600000</v>
      </c>
      <c r="F415" s="33">
        <v>1600000</v>
      </c>
      <c r="G415" s="33">
        <v>1600000</v>
      </c>
      <c r="H415" s="1">
        <f>APR!J413</f>
        <v>0</v>
      </c>
      <c r="I415" s="33">
        <v>0</v>
      </c>
      <c r="J415" s="33">
        <v>0</v>
      </c>
      <c r="K415" s="59">
        <f t="shared" si="187"/>
        <v>0</v>
      </c>
      <c r="L415" s="54">
        <f t="shared" si="188"/>
        <v>1600000</v>
      </c>
      <c r="M415" s="55">
        <f t="shared" si="189"/>
        <v>0</v>
      </c>
      <c r="N415" s="5"/>
    </row>
    <row r="416" spans="1:14" x14ac:dyDescent="0.25">
      <c r="A416" s="31"/>
      <c r="B416" s="32" t="s">
        <v>437</v>
      </c>
      <c r="C416" s="33">
        <v>2600000</v>
      </c>
      <c r="D416" s="33">
        <v>2600000</v>
      </c>
      <c r="E416" s="33">
        <v>2600000</v>
      </c>
      <c r="F416" s="33">
        <v>2600000</v>
      </c>
      <c r="G416" s="33">
        <v>2600000</v>
      </c>
      <c r="H416" s="1">
        <f>APR!J414</f>
        <v>0</v>
      </c>
      <c r="I416" s="33">
        <v>0</v>
      </c>
      <c r="J416" s="33">
        <v>0</v>
      </c>
      <c r="K416" s="59">
        <f t="shared" si="187"/>
        <v>0</v>
      </c>
      <c r="L416" s="54">
        <f t="shared" si="188"/>
        <v>2600000</v>
      </c>
      <c r="M416" s="55">
        <f t="shared" si="189"/>
        <v>0</v>
      </c>
      <c r="N416" s="5"/>
    </row>
    <row r="417" spans="1:14" x14ac:dyDescent="0.25">
      <c r="A417" s="31"/>
      <c r="B417" s="32" t="s">
        <v>462</v>
      </c>
      <c r="C417" s="33">
        <v>2600000</v>
      </c>
      <c r="D417" s="33">
        <v>2600000</v>
      </c>
      <c r="E417" s="33">
        <v>2600000</v>
      </c>
      <c r="F417" s="33">
        <v>2600000</v>
      </c>
      <c r="G417" s="33">
        <v>2600000</v>
      </c>
      <c r="H417" s="1">
        <f>APR!J415</f>
        <v>0</v>
      </c>
      <c r="I417" s="33">
        <v>0</v>
      </c>
      <c r="J417" s="33">
        <v>0</v>
      </c>
      <c r="K417" s="59">
        <f t="shared" si="187"/>
        <v>0</v>
      </c>
      <c r="L417" s="54">
        <f t="shared" si="188"/>
        <v>2600000</v>
      </c>
      <c r="M417" s="55">
        <f t="shared" si="189"/>
        <v>0</v>
      </c>
      <c r="N417" s="5"/>
    </row>
    <row r="418" spans="1:14" x14ac:dyDescent="0.25">
      <c r="A418" s="31">
        <v>522151</v>
      </c>
      <c r="B418" s="32" t="s">
        <v>34</v>
      </c>
      <c r="C418" s="33">
        <f>SUM(C419:C420)</f>
        <v>2500000</v>
      </c>
      <c r="D418" s="33">
        <f>SUM(D419:D420)</f>
        <v>2500000</v>
      </c>
      <c r="E418" s="33">
        <f>SUM(E419:E420)</f>
        <v>2500000</v>
      </c>
      <c r="F418" s="33">
        <f>SUM(F419:F420)</f>
        <v>2500000</v>
      </c>
      <c r="G418" s="33">
        <f>SUM(G419:G420)</f>
        <v>2500000</v>
      </c>
      <c r="H418" s="33">
        <f>APR!J416</f>
        <v>0</v>
      </c>
      <c r="I418" s="33">
        <f t="shared" ref="I418:J418" si="199">SUM(I419:I420)</f>
        <v>0</v>
      </c>
      <c r="J418" s="33">
        <f t="shared" si="199"/>
        <v>0</v>
      </c>
      <c r="K418" s="59">
        <f t="shared" si="187"/>
        <v>0</v>
      </c>
      <c r="L418" s="54">
        <f t="shared" si="188"/>
        <v>2500000</v>
      </c>
      <c r="M418" s="55">
        <f t="shared" si="189"/>
        <v>0</v>
      </c>
      <c r="N418" s="5"/>
    </row>
    <row r="419" spans="1:14" x14ac:dyDescent="0.25">
      <c r="A419" s="31"/>
      <c r="B419" s="32" t="s">
        <v>480</v>
      </c>
      <c r="C419" s="33">
        <v>1500000</v>
      </c>
      <c r="D419" s="33">
        <v>1500000</v>
      </c>
      <c r="E419" s="33">
        <v>1500000</v>
      </c>
      <c r="F419" s="33">
        <v>1500000</v>
      </c>
      <c r="G419" s="33">
        <v>1500000</v>
      </c>
      <c r="H419" s="1">
        <f>APR!J417</f>
        <v>0</v>
      </c>
      <c r="I419" s="33">
        <v>0</v>
      </c>
      <c r="J419" s="33">
        <v>0</v>
      </c>
      <c r="K419" s="59">
        <f t="shared" si="187"/>
        <v>0</v>
      </c>
      <c r="L419" s="54">
        <f t="shared" si="188"/>
        <v>1500000</v>
      </c>
      <c r="M419" s="55">
        <f t="shared" si="189"/>
        <v>0</v>
      </c>
      <c r="N419" s="5"/>
    </row>
    <row r="420" spans="1:14" s="7" customFormat="1" x14ac:dyDescent="0.25">
      <c r="A420" s="31"/>
      <c r="B420" s="32" t="s">
        <v>400</v>
      </c>
      <c r="C420" s="33">
        <v>1000000</v>
      </c>
      <c r="D420" s="33">
        <v>1000000</v>
      </c>
      <c r="E420" s="33">
        <v>1000000</v>
      </c>
      <c r="F420" s="33">
        <v>1000000</v>
      </c>
      <c r="G420" s="33">
        <v>1000000</v>
      </c>
      <c r="H420" s="1">
        <f>APR!J418</f>
        <v>0</v>
      </c>
      <c r="I420" s="33">
        <v>0</v>
      </c>
      <c r="J420" s="33">
        <v>0</v>
      </c>
      <c r="K420" s="59">
        <f t="shared" si="187"/>
        <v>0</v>
      </c>
      <c r="L420" s="54">
        <f t="shared" si="188"/>
        <v>1000000</v>
      </c>
      <c r="M420" s="55">
        <f t="shared" si="189"/>
        <v>0</v>
      </c>
      <c r="N420" s="5"/>
    </row>
    <row r="421" spans="1:14" x14ac:dyDescent="0.25">
      <c r="A421" s="31">
        <v>524113</v>
      </c>
      <c r="B421" s="32" t="s">
        <v>38</v>
      </c>
      <c r="C421" s="33">
        <f>C422</f>
        <v>2200000</v>
      </c>
      <c r="D421" s="33">
        <f>D422</f>
        <v>2200000</v>
      </c>
      <c r="E421" s="33">
        <f>E422</f>
        <v>2200000</v>
      </c>
      <c r="F421" s="33">
        <f>F422</f>
        <v>2200000</v>
      </c>
      <c r="G421" s="33">
        <f>G422</f>
        <v>2200000</v>
      </c>
      <c r="H421" s="33">
        <f>APR!J419</f>
        <v>0</v>
      </c>
      <c r="I421" s="33">
        <f t="shared" ref="I421:J421" si="200">I422</f>
        <v>0</v>
      </c>
      <c r="J421" s="33">
        <f t="shared" si="200"/>
        <v>0</v>
      </c>
      <c r="K421" s="59">
        <f t="shared" si="187"/>
        <v>0</v>
      </c>
      <c r="L421" s="54">
        <f t="shared" si="188"/>
        <v>2200000</v>
      </c>
      <c r="M421" s="55">
        <f t="shared" si="189"/>
        <v>0</v>
      </c>
      <c r="N421" s="5"/>
    </row>
    <row r="422" spans="1:14" s="7" customFormat="1" x14ac:dyDescent="0.25">
      <c r="A422" s="31"/>
      <c r="B422" s="32" t="s">
        <v>344</v>
      </c>
      <c r="C422" s="33">
        <v>2200000</v>
      </c>
      <c r="D422" s="33">
        <v>2200000</v>
      </c>
      <c r="E422" s="33">
        <v>2200000</v>
      </c>
      <c r="F422" s="33">
        <v>2200000</v>
      </c>
      <c r="G422" s="33">
        <v>2200000</v>
      </c>
      <c r="H422" s="1">
        <f>APR!J420</f>
        <v>0</v>
      </c>
      <c r="I422" s="33">
        <v>0</v>
      </c>
      <c r="J422" s="33">
        <v>0</v>
      </c>
      <c r="K422" s="59">
        <f t="shared" si="187"/>
        <v>0</v>
      </c>
      <c r="L422" s="54">
        <f t="shared" si="188"/>
        <v>2200000</v>
      </c>
      <c r="M422" s="55">
        <f t="shared" si="189"/>
        <v>0</v>
      </c>
      <c r="N422" s="16"/>
    </row>
    <row r="423" spans="1:14" s="7" customFormat="1" x14ac:dyDescent="0.25">
      <c r="A423" s="31" t="s">
        <v>227</v>
      </c>
      <c r="B423" s="32" t="s">
        <v>77</v>
      </c>
      <c r="C423" s="33">
        <f t="shared" ref="C423:J425" si="201">C424</f>
        <v>225000</v>
      </c>
      <c r="D423" s="33">
        <f t="shared" si="201"/>
        <v>225000</v>
      </c>
      <c r="E423" s="33">
        <f t="shared" si="201"/>
        <v>225000</v>
      </c>
      <c r="F423" s="33">
        <f t="shared" si="201"/>
        <v>225000</v>
      </c>
      <c r="G423" s="33">
        <f t="shared" si="201"/>
        <v>225000</v>
      </c>
      <c r="H423" s="33">
        <f>APR!J421</f>
        <v>0</v>
      </c>
      <c r="I423" s="33">
        <f t="shared" si="201"/>
        <v>0</v>
      </c>
      <c r="J423" s="33">
        <f t="shared" si="201"/>
        <v>0</v>
      </c>
      <c r="K423" s="59">
        <f t="shared" si="187"/>
        <v>0</v>
      </c>
      <c r="L423" s="54">
        <f t="shared" si="188"/>
        <v>225000</v>
      </c>
      <c r="M423" s="55">
        <f t="shared" si="189"/>
        <v>0</v>
      </c>
      <c r="N423" s="5"/>
    </row>
    <row r="424" spans="1:14" s="7" customFormat="1" x14ac:dyDescent="0.25">
      <c r="A424" s="31" t="s">
        <v>0</v>
      </c>
      <c r="B424" s="32" t="s">
        <v>244</v>
      </c>
      <c r="C424" s="33">
        <f t="shared" si="201"/>
        <v>225000</v>
      </c>
      <c r="D424" s="33">
        <f t="shared" si="201"/>
        <v>225000</v>
      </c>
      <c r="E424" s="33">
        <f t="shared" si="201"/>
        <v>225000</v>
      </c>
      <c r="F424" s="33">
        <f t="shared" si="201"/>
        <v>225000</v>
      </c>
      <c r="G424" s="33">
        <f t="shared" si="201"/>
        <v>225000</v>
      </c>
      <c r="H424" s="33">
        <f>APR!J422</f>
        <v>0</v>
      </c>
      <c r="I424" s="33">
        <f t="shared" si="201"/>
        <v>0</v>
      </c>
      <c r="J424" s="33">
        <f t="shared" si="201"/>
        <v>0</v>
      </c>
      <c r="K424" s="59">
        <f t="shared" si="187"/>
        <v>0</v>
      </c>
      <c r="L424" s="54">
        <f t="shared" si="188"/>
        <v>225000</v>
      </c>
      <c r="M424" s="55">
        <f t="shared" si="189"/>
        <v>0</v>
      </c>
      <c r="N424" s="5"/>
    </row>
    <row r="425" spans="1:14" x14ac:dyDescent="0.25">
      <c r="A425" s="31">
        <v>521211</v>
      </c>
      <c r="B425" s="32" t="s">
        <v>1</v>
      </c>
      <c r="C425" s="33">
        <f t="shared" si="201"/>
        <v>225000</v>
      </c>
      <c r="D425" s="33">
        <f t="shared" si="201"/>
        <v>225000</v>
      </c>
      <c r="E425" s="33">
        <f t="shared" si="201"/>
        <v>225000</v>
      </c>
      <c r="F425" s="33">
        <f t="shared" si="201"/>
        <v>225000</v>
      </c>
      <c r="G425" s="33">
        <f t="shared" si="201"/>
        <v>225000</v>
      </c>
      <c r="H425" s="33">
        <f>APR!J423</f>
        <v>0</v>
      </c>
      <c r="I425" s="33">
        <f t="shared" si="201"/>
        <v>0</v>
      </c>
      <c r="J425" s="33">
        <f t="shared" si="201"/>
        <v>0</v>
      </c>
      <c r="K425" s="59">
        <f t="shared" si="187"/>
        <v>0</v>
      </c>
      <c r="L425" s="54">
        <f t="shared" si="188"/>
        <v>225000</v>
      </c>
      <c r="M425" s="55">
        <f t="shared" si="189"/>
        <v>0</v>
      </c>
      <c r="N425" s="5"/>
    </row>
    <row r="426" spans="1:14" x14ac:dyDescent="0.25">
      <c r="A426" s="31"/>
      <c r="B426" s="32" t="s">
        <v>336</v>
      </c>
      <c r="C426" s="33">
        <v>225000</v>
      </c>
      <c r="D426" s="33">
        <v>225000</v>
      </c>
      <c r="E426" s="33">
        <v>225000</v>
      </c>
      <c r="F426" s="33">
        <v>225000</v>
      </c>
      <c r="G426" s="33">
        <v>225000</v>
      </c>
      <c r="H426" s="1">
        <f>APR!J424</f>
        <v>0</v>
      </c>
      <c r="I426" s="33">
        <v>0</v>
      </c>
      <c r="J426" s="33">
        <v>0</v>
      </c>
      <c r="K426" s="59">
        <f t="shared" si="187"/>
        <v>0</v>
      </c>
      <c r="L426" s="54">
        <f t="shared" si="188"/>
        <v>225000</v>
      </c>
      <c r="M426" s="55">
        <f t="shared" si="189"/>
        <v>0</v>
      </c>
      <c r="N426" s="5"/>
    </row>
    <row r="427" spans="1:14" s="7" customFormat="1" x14ac:dyDescent="0.25">
      <c r="A427" s="31" t="s">
        <v>180</v>
      </c>
      <c r="B427" s="32" t="s">
        <v>78</v>
      </c>
      <c r="C427" s="33">
        <f>C428+C433+C437</f>
        <v>1840000</v>
      </c>
      <c r="D427" s="33">
        <f>D428+D433+D437</f>
        <v>1840000</v>
      </c>
      <c r="E427" s="33">
        <f>E428+E433+E437</f>
        <v>1840000</v>
      </c>
      <c r="F427" s="33">
        <f>F428+F433+F437</f>
        <v>1840000</v>
      </c>
      <c r="G427" s="33">
        <f>G428+G433+G437</f>
        <v>1840000</v>
      </c>
      <c r="H427" s="33">
        <f>APR!J425</f>
        <v>0</v>
      </c>
      <c r="I427" s="33">
        <f t="shared" ref="I427:J427" si="202">I428+I433+I437</f>
        <v>0</v>
      </c>
      <c r="J427" s="33">
        <f t="shared" si="202"/>
        <v>0</v>
      </c>
      <c r="K427" s="59">
        <f t="shared" si="187"/>
        <v>0</v>
      </c>
      <c r="L427" s="54">
        <f t="shared" si="188"/>
        <v>1840000</v>
      </c>
      <c r="M427" s="55">
        <f t="shared" si="189"/>
        <v>0</v>
      </c>
      <c r="N427" s="5"/>
    </row>
    <row r="428" spans="1:14" x14ac:dyDescent="0.25">
      <c r="A428" s="31" t="s">
        <v>216</v>
      </c>
      <c r="B428" s="32" t="s">
        <v>79</v>
      </c>
      <c r="C428" s="33">
        <f t="shared" ref="C428:J429" si="203">C429</f>
        <v>820000</v>
      </c>
      <c r="D428" s="33">
        <f t="shared" si="203"/>
        <v>820000</v>
      </c>
      <c r="E428" s="33">
        <f t="shared" si="203"/>
        <v>820000</v>
      </c>
      <c r="F428" s="33">
        <f t="shared" si="203"/>
        <v>820000</v>
      </c>
      <c r="G428" s="33">
        <f t="shared" si="203"/>
        <v>820000</v>
      </c>
      <c r="H428" s="33">
        <f>APR!J426</f>
        <v>0</v>
      </c>
      <c r="I428" s="33">
        <f t="shared" si="203"/>
        <v>0</v>
      </c>
      <c r="J428" s="33">
        <f t="shared" si="203"/>
        <v>0</v>
      </c>
      <c r="K428" s="59">
        <f t="shared" si="187"/>
        <v>0</v>
      </c>
      <c r="L428" s="54">
        <f t="shared" si="188"/>
        <v>820000</v>
      </c>
      <c r="M428" s="55">
        <f t="shared" si="189"/>
        <v>0</v>
      </c>
      <c r="N428" s="5"/>
    </row>
    <row r="429" spans="1:14" x14ac:dyDescent="0.25">
      <c r="A429" s="31" t="s">
        <v>0</v>
      </c>
      <c r="B429" s="32" t="s">
        <v>246</v>
      </c>
      <c r="C429" s="33">
        <f t="shared" si="203"/>
        <v>820000</v>
      </c>
      <c r="D429" s="33">
        <f t="shared" si="203"/>
        <v>820000</v>
      </c>
      <c r="E429" s="33">
        <f t="shared" si="203"/>
        <v>820000</v>
      </c>
      <c r="F429" s="33">
        <f t="shared" si="203"/>
        <v>820000</v>
      </c>
      <c r="G429" s="33">
        <f t="shared" si="203"/>
        <v>820000</v>
      </c>
      <c r="H429" s="33">
        <f>APR!J427</f>
        <v>0</v>
      </c>
      <c r="I429" s="33">
        <f t="shared" si="203"/>
        <v>0</v>
      </c>
      <c r="J429" s="33">
        <f t="shared" si="203"/>
        <v>0</v>
      </c>
      <c r="K429" s="59">
        <f t="shared" si="187"/>
        <v>0</v>
      </c>
      <c r="L429" s="54">
        <f t="shared" si="188"/>
        <v>820000</v>
      </c>
      <c r="M429" s="55">
        <f t="shared" si="189"/>
        <v>0</v>
      </c>
      <c r="N429" s="5"/>
    </row>
    <row r="430" spans="1:14" x14ac:dyDescent="0.25">
      <c r="A430" s="31">
        <v>521211</v>
      </c>
      <c r="B430" s="32" t="s">
        <v>1</v>
      </c>
      <c r="C430" s="33">
        <f>SUM(C431:C432)</f>
        <v>820000</v>
      </c>
      <c r="D430" s="33">
        <f>SUM(D431:D432)</f>
        <v>820000</v>
      </c>
      <c r="E430" s="33">
        <f>SUM(E431:E432)</f>
        <v>820000</v>
      </c>
      <c r="F430" s="33">
        <f>SUM(F431:F432)</f>
        <v>820000</v>
      </c>
      <c r="G430" s="33">
        <f>SUM(G431:G432)</f>
        <v>820000</v>
      </c>
      <c r="H430" s="33">
        <f>APR!J428</f>
        <v>0</v>
      </c>
      <c r="I430" s="33">
        <f t="shared" ref="I430:J430" si="204">SUM(I431:I432)</f>
        <v>0</v>
      </c>
      <c r="J430" s="33">
        <f t="shared" si="204"/>
        <v>0</v>
      </c>
      <c r="K430" s="59">
        <f t="shared" si="187"/>
        <v>0</v>
      </c>
      <c r="L430" s="54">
        <f t="shared" si="188"/>
        <v>820000</v>
      </c>
      <c r="M430" s="55">
        <f t="shared" si="189"/>
        <v>0</v>
      </c>
    </row>
    <row r="431" spans="1:14" s="7" customFormat="1" x14ac:dyDescent="0.25">
      <c r="A431" s="31"/>
      <c r="B431" s="32" t="s">
        <v>281</v>
      </c>
      <c r="C431" s="33">
        <v>220000</v>
      </c>
      <c r="D431" s="33">
        <v>220000</v>
      </c>
      <c r="E431" s="33">
        <v>220000</v>
      </c>
      <c r="F431" s="33">
        <v>220000</v>
      </c>
      <c r="G431" s="33">
        <v>220000</v>
      </c>
      <c r="H431" s="1">
        <f>APR!J429</f>
        <v>0</v>
      </c>
      <c r="I431" s="33">
        <v>0</v>
      </c>
      <c r="J431" s="33">
        <v>0</v>
      </c>
      <c r="K431" s="59">
        <f t="shared" si="187"/>
        <v>0</v>
      </c>
      <c r="L431" s="54">
        <f t="shared" si="188"/>
        <v>220000</v>
      </c>
      <c r="M431" s="55">
        <f t="shared" si="189"/>
        <v>0</v>
      </c>
      <c r="N431" s="16"/>
    </row>
    <row r="432" spans="1:14" x14ac:dyDescent="0.25">
      <c r="A432" s="31"/>
      <c r="B432" s="32" t="s">
        <v>506</v>
      </c>
      <c r="C432" s="33">
        <v>600000</v>
      </c>
      <c r="D432" s="33">
        <v>600000</v>
      </c>
      <c r="E432" s="33">
        <v>600000</v>
      </c>
      <c r="F432" s="33">
        <v>600000</v>
      </c>
      <c r="G432" s="33">
        <v>600000</v>
      </c>
      <c r="H432" s="1">
        <f>APR!J430</f>
        <v>0</v>
      </c>
      <c r="I432" s="33">
        <v>0</v>
      </c>
      <c r="J432" s="33">
        <v>0</v>
      </c>
      <c r="K432" s="59">
        <f t="shared" si="187"/>
        <v>0</v>
      </c>
      <c r="L432" s="54">
        <f t="shared" si="188"/>
        <v>600000</v>
      </c>
      <c r="M432" s="55">
        <f t="shared" si="189"/>
        <v>0</v>
      </c>
    </row>
    <row r="433" spans="1:14" x14ac:dyDescent="0.25">
      <c r="A433" s="31" t="s">
        <v>217</v>
      </c>
      <c r="B433" s="32" t="s">
        <v>80</v>
      </c>
      <c r="C433" s="33">
        <f t="shared" ref="C433:J435" si="205">C434</f>
        <v>880000</v>
      </c>
      <c r="D433" s="33">
        <f t="shared" si="205"/>
        <v>880000</v>
      </c>
      <c r="E433" s="33">
        <f t="shared" si="205"/>
        <v>880000</v>
      </c>
      <c r="F433" s="33">
        <f t="shared" si="205"/>
        <v>880000</v>
      </c>
      <c r="G433" s="33">
        <f t="shared" si="205"/>
        <v>880000</v>
      </c>
      <c r="H433" s="33">
        <f>APR!J431</f>
        <v>0</v>
      </c>
      <c r="I433" s="33">
        <f t="shared" si="205"/>
        <v>0</v>
      </c>
      <c r="J433" s="33">
        <f t="shared" si="205"/>
        <v>0</v>
      </c>
      <c r="K433" s="59">
        <f t="shared" si="187"/>
        <v>0</v>
      </c>
      <c r="L433" s="54">
        <f t="shared" si="188"/>
        <v>880000</v>
      </c>
      <c r="M433" s="55">
        <f t="shared" si="189"/>
        <v>0</v>
      </c>
    </row>
    <row r="434" spans="1:14" s="7" customFormat="1" x14ac:dyDescent="0.25">
      <c r="A434" s="31" t="s">
        <v>0</v>
      </c>
      <c r="B434" s="32" t="s">
        <v>244</v>
      </c>
      <c r="C434" s="33">
        <f t="shared" si="205"/>
        <v>880000</v>
      </c>
      <c r="D434" s="33">
        <f t="shared" si="205"/>
        <v>880000</v>
      </c>
      <c r="E434" s="33">
        <f t="shared" si="205"/>
        <v>880000</v>
      </c>
      <c r="F434" s="33">
        <f t="shared" si="205"/>
        <v>880000</v>
      </c>
      <c r="G434" s="33">
        <f t="shared" si="205"/>
        <v>880000</v>
      </c>
      <c r="H434" s="33">
        <f>APR!J432</f>
        <v>0</v>
      </c>
      <c r="I434" s="33">
        <f t="shared" si="205"/>
        <v>0</v>
      </c>
      <c r="J434" s="33">
        <f t="shared" si="205"/>
        <v>0</v>
      </c>
      <c r="K434" s="59">
        <f t="shared" si="187"/>
        <v>0</v>
      </c>
      <c r="L434" s="54">
        <f t="shared" si="188"/>
        <v>880000</v>
      </c>
      <c r="M434" s="55">
        <f t="shared" si="189"/>
        <v>0</v>
      </c>
      <c r="N434" s="16"/>
    </row>
    <row r="435" spans="1:14" x14ac:dyDescent="0.25">
      <c r="A435" s="31">
        <v>524113</v>
      </c>
      <c r="B435" s="32" t="s">
        <v>38</v>
      </c>
      <c r="C435" s="33">
        <f t="shared" si="205"/>
        <v>880000</v>
      </c>
      <c r="D435" s="33">
        <f t="shared" si="205"/>
        <v>880000</v>
      </c>
      <c r="E435" s="33">
        <f t="shared" si="205"/>
        <v>880000</v>
      </c>
      <c r="F435" s="33">
        <f t="shared" si="205"/>
        <v>880000</v>
      </c>
      <c r="G435" s="33">
        <f t="shared" si="205"/>
        <v>880000</v>
      </c>
      <c r="H435" s="33">
        <f>APR!J433</f>
        <v>0</v>
      </c>
      <c r="I435" s="33">
        <f t="shared" si="205"/>
        <v>0</v>
      </c>
      <c r="J435" s="33">
        <f t="shared" si="205"/>
        <v>0</v>
      </c>
      <c r="K435" s="59">
        <f t="shared" si="187"/>
        <v>0</v>
      </c>
      <c r="L435" s="54">
        <f t="shared" si="188"/>
        <v>880000</v>
      </c>
      <c r="M435" s="55">
        <f t="shared" si="189"/>
        <v>0</v>
      </c>
    </row>
    <row r="436" spans="1:14" x14ac:dyDescent="0.25">
      <c r="A436" s="31"/>
      <c r="B436" s="32" t="s">
        <v>401</v>
      </c>
      <c r="C436" s="33">
        <v>880000</v>
      </c>
      <c r="D436" s="33">
        <v>880000</v>
      </c>
      <c r="E436" s="33">
        <v>880000</v>
      </c>
      <c r="F436" s="33">
        <v>880000</v>
      </c>
      <c r="G436" s="33">
        <v>880000</v>
      </c>
      <c r="H436" s="1">
        <f>APR!J434</f>
        <v>0</v>
      </c>
      <c r="I436" s="33">
        <v>0</v>
      </c>
      <c r="J436" s="33">
        <v>0</v>
      </c>
      <c r="K436" s="59">
        <f t="shared" si="187"/>
        <v>0</v>
      </c>
      <c r="L436" s="54">
        <f t="shared" si="188"/>
        <v>880000</v>
      </c>
      <c r="M436" s="55">
        <f t="shared" si="189"/>
        <v>0</v>
      </c>
    </row>
    <row r="437" spans="1:14" x14ac:dyDescent="0.25">
      <c r="A437" s="31" t="s">
        <v>227</v>
      </c>
      <c r="B437" s="32" t="s">
        <v>81</v>
      </c>
      <c r="C437" s="33">
        <f t="shared" ref="C437:J439" si="206">C438</f>
        <v>140000</v>
      </c>
      <c r="D437" s="33">
        <f t="shared" si="206"/>
        <v>140000</v>
      </c>
      <c r="E437" s="33">
        <f t="shared" si="206"/>
        <v>140000</v>
      </c>
      <c r="F437" s="33">
        <f t="shared" si="206"/>
        <v>140000</v>
      </c>
      <c r="G437" s="33">
        <f t="shared" si="206"/>
        <v>140000</v>
      </c>
      <c r="H437" s="33">
        <f>APR!J435</f>
        <v>0</v>
      </c>
      <c r="I437" s="33">
        <f t="shared" si="206"/>
        <v>0</v>
      </c>
      <c r="J437" s="33">
        <f t="shared" si="206"/>
        <v>0</v>
      </c>
      <c r="K437" s="59">
        <f t="shared" si="187"/>
        <v>0</v>
      </c>
      <c r="L437" s="54">
        <f t="shared" si="188"/>
        <v>140000</v>
      </c>
      <c r="M437" s="55">
        <f t="shared" si="189"/>
        <v>0</v>
      </c>
    </row>
    <row r="438" spans="1:14" x14ac:dyDescent="0.25">
      <c r="A438" s="31" t="s">
        <v>0</v>
      </c>
      <c r="B438" s="32" t="s">
        <v>244</v>
      </c>
      <c r="C438" s="33">
        <f t="shared" si="206"/>
        <v>140000</v>
      </c>
      <c r="D438" s="33">
        <f t="shared" si="206"/>
        <v>140000</v>
      </c>
      <c r="E438" s="33">
        <f t="shared" si="206"/>
        <v>140000</v>
      </c>
      <c r="F438" s="33">
        <f t="shared" si="206"/>
        <v>140000</v>
      </c>
      <c r="G438" s="33">
        <f t="shared" si="206"/>
        <v>140000</v>
      </c>
      <c r="H438" s="33">
        <f>APR!J436</f>
        <v>0</v>
      </c>
      <c r="I438" s="33">
        <f t="shared" si="206"/>
        <v>0</v>
      </c>
      <c r="J438" s="33">
        <f t="shared" si="206"/>
        <v>0</v>
      </c>
      <c r="K438" s="59">
        <f t="shared" si="187"/>
        <v>0</v>
      </c>
      <c r="L438" s="54">
        <f t="shared" si="188"/>
        <v>140000</v>
      </c>
      <c r="M438" s="55">
        <f t="shared" si="189"/>
        <v>0</v>
      </c>
    </row>
    <row r="439" spans="1:14" x14ac:dyDescent="0.25">
      <c r="A439" s="31">
        <v>521211</v>
      </c>
      <c r="B439" s="32" t="s">
        <v>1</v>
      </c>
      <c r="C439" s="33">
        <f t="shared" si="206"/>
        <v>140000</v>
      </c>
      <c r="D439" s="33">
        <f t="shared" si="206"/>
        <v>140000</v>
      </c>
      <c r="E439" s="33">
        <f t="shared" si="206"/>
        <v>140000</v>
      </c>
      <c r="F439" s="33">
        <f t="shared" si="206"/>
        <v>140000</v>
      </c>
      <c r="G439" s="33">
        <f t="shared" si="206"/>
        <v>140000</v>
      </c>
      <c r="H439" s="33">
        <f>APR!J437</f>
        <v>0</v>
      </c>
      <c r="I439" s="33">
        <f t="shared" si="206"/>
        <v>0</v>
      </c>
      <c r="J439" s="33">
        <f t="shared" si="206"/>
        <v>0</v>
      </c>
      <c r="K439" s="59">
        <f t="shared" si="187"/>
        <v>0</v>
      </c>
      <c r="L439" s="54">
        <f t="shared" si="188"/>
        <v>140000</v>
      </c>
      <c r="M439" s="55">
        <f t="shared" si="189"/>
        <v>0</v>
      </c>
    </row>
    <row r="440" spans="1:14" x14ac:dyDescent="0.25">
      <c r="A440" s="31"/>
      <c r="B440" s="32" t="s">
        <v>336</v>
      </c>
      <c r="C440" s="33">
        <v>140000</v>
      </c>
      <c r="D440" s="33">
        <v>140000</v>
      </c>
      <c r="E440" s="33">
        <v>140000</v>
      </c>
      <c r="F440" s="33">
        <v>140000</v>
      </c>
      <c r="G440" s="33">
        <v>140000</v>
      </c>
      <c r="H440" s="1">
        <f>APR!J438</f>
        <v>0</v>
      </c>
      <c r="I440" s="33">
        <v>0</v>
      </c>
      <c r="J440" s="33">
        <v>0</v>
      </c>
      <c r="K440" s="59">
        <f t="shared" si="187"/>
        <v>0</v>
      </c>
      <c r="L440" s="54">
        <f t="shared" si="188"/>
        <v>140000</v>
      </c>
      <c r="M440" s="55">
        <f t="shared" si="189"/>
        <v>0</v>
      </c>
    </row>
    <row r="441" spans="1:14" x14ac:dyDescent="0.25">
      <c r="A441" s="31" t="s">
        <v>179</v>
      </c>
      <c r="B441" s="32" t="s">
        <v>82</v>
      </c>
      <c r="C441" s="33">
        <f>C442+C447+C455</f>
        <v>2904000</v>
      </c>
      <c r="D441" s="33">
        <f>D442+D447+D455</f>
        <v>2904000</v>
      </c>
      <c r="E441" s="33">
        <f>E442+E447+E455</f>
        <v>2904000</v>
      </c>
      <c r="F441" s="33">
        <f>F442+F447+F455</f>
        <v>2904000</v>
      </c>
      <c r="G441" s="33">
        <f>G442+G447+G455</f>
        <v>2904000</v>
      </c>
      <c r="H441" s="33">
        <f>APR!J439</f>
        <v>0</v>
      </c>
      <c r="I441" s="33">
        <f t="shared" ref="I441:J441" si="207">I442+I447+I455</f>
        <v>0</v>
      </c>
      <c r="J441" s="33">
        <f t="shared" si="207"/>
        <v>0</v>
      </c>
      <c r="K441" s="59">
        <f t="shared" si="187"/>
        <v>0</v>
      </c>
      <c r="L441" s="54">
        <f t="shared" si="188"/>
        <v>2904000</v>
      </c>
      <c r="M441" s="55">
        <f t="shared" si="189"/>
        <v>0</v>
      </c>
    </row>
    <row r="442" spans="1:14" x14ac:dyDescent="0.25">
      <c r="A442" s="31" t="s">
        <v>216</v>
      </c>
      <c r="B442" s="32" t="s">
        <v>83</v>
      </c>
      <c r="C442" s="33">
        <f t="shared" ref="C442:J443" si="208">C443</f>
        <v>524000</v>
      </c>
      <c r="D442" s="33">
        <f t="shared" si="208"/>
        <v>524000</v>
      </c>
      <c r="E442" s="33">
        <f t="shared" si="208"/>
        <v>524000</v>
      </c>
      <c r="F442" s="33">
        <f t="shared" si="208"/>
        <v>524000</v>
      </c>
      <c r="G442" s="33">
        <f t="shared" si="208"/>
        <v>524000</v>
      </c>
      <c r="H442" s="33">
        <f>APR!J440</f>
        <v>0</v>
      </c>
      <c r="I442" s="33">
        <f t="shared" si="208"/>
        <v>0</v>
      </c>
      <c r="J442" s="33">
        <f t="shared" si="208"/>
        <v>0</v>
      </c>
      <c r="K442" s="59">
        <f t="shared" si="187"/>
        <v>0</v>
      </c>
      <c r="L442" s="54">
        <f t="shared" si="188"/>
        <v>524000</v>
      </c>
      <c r="M442" s="55">
        <f t="shared" si="189"/>
        <v>0</v>
      </c>
    </row>
    <row r="443" spans="1:14" x14ac:dyDescent="0.25">
      <c r="A443" s="31" t="s">
        <v>0</v>
      </c>
      <c r="B443" s="32" t="s">
        <v>246</v>
      </c>
      <c r="C443" s="33">
        <f t="shared" si="208"/>
        <v>524000</v>
      </c>
      <c r="D443" s="33">
        <f t="shared" si="208"/>
        <v>524000</v>
      </c>
      <c r="E443" s="33">
        <f t="shared" si="208"/>
        <v>524000</v>
      </c>
      <c r="F443" s="33">
        <f t="shared" si="208"/>
        <v>524000</v>
      </c>
      <c r="G443" s="33">
        <f t="shared" si="208"/>
        <v>524000</v>
      </c>
      <c r="H443" s="33">
        <f>APR!J441</f>
        <v>0</v>
      </c>
      <c r="I443" s="33">
        <f t="shared" si="208"/>
        <v>0</v>
      </c>
      <c r="J443" s="33">
        <f t="shared" si="208"/>
        <v>0</v>
      </c>
      <c r="K443" s="59">
        <f t="shared" si="187"/>
        <v>0</v>
      </c>
      <c r="L443" s="54">
        <f t="shared" si="188"/>
        <v>524000</v>
      </c>
      <c r="M443" s="55">
        <f t="shared" si="189"/>
        <v>0</v>
      </c>
    </row>
    <row r="444" spans="1:14" x14ac:dyDescent="0.25">
      <c r="A444" s="31">
        <v>521211</v>
      </c>
      <c r="B444" s="32" t="s">
        <v>1</v>
      </c>
      <c r="C444" s="33">
        <f>SUM(C445:C446)</f>
        <v>524000</v>
      </c>
      <c r="D444" s="33">
        <f>SUM(D445:D446)</f>
        <v>524000</v>
      </c>
      <c r="E444" s="33">
        <f>SUM(E445:E446)</f>
        <v>524000</v>
      </c>
      <c r="F444" s="33">
        <f>SUM(F445:F446)</f>
        <v>524000</v>
      </c>
      <c r="G444" s="33">
        <f>SUM(G445:G446)</f>
        <v>524000</v>
      </c>
      <c r="H444" s="33">
        <f>APR!J442</f>
        <v>0</v>
      </c>
      <c r="I444" s="33">
        <f t="shared" ref="I444:J444" si="209">SUM(I445:I446)</f>
        <v>0</v>
      </c>
      <c r="J444" s="33">
        <f t="shared" si="209"/>
        <v>0</v>
      </c>
      <c r="K444" s="59">
        <f t="shared" si="187"/>
        <v>0</v>
      </c>
      <c r="L444" s="54">
        <f t="shared" si="188"/>
        <v>524000</v>
      </c>
      <c r="M444" s="55">
        <f t="shared" si="189"/>
        <v>0</v>
      </c>
    </row>
    <row r="445" spans="1:14" x14ac:dyDescent="0.25">
      <c r="A445" s="31"/>
      <c r="B445" s="32" t="s">
        <v>339</v>
      </c>
      <c r="C445" s="33">
        <v>360000</v>
      </c>
      <c r="D445" s="33">
        <v>360000</v>
      </c>
      <c r="E445" s="33">
        <v>360000</v>
      </c>
      <c r="F445" s="33">
        <v>360000</v>
      </c>
      <c r="G445" s="33">
        <v>360000</v>
      </c>
      <c r="H445" s="1">
        <f>APR!J443</f>
        <v>0</v>
      </c>
      <c r="I445" s="33">
        <v>0</v>
      </c>
      <c r="J445" s="33">
        <v>0</v>
      </c>
      <c r="K445" s="59">
        <f t="shared" si="187"/>
        <v>0</v>
      </c>
      <c r="L445" s="54">
        <f t="shared" si="188"/>
        <v>360000</v>
      </c>
      <c r="M445" s="55">
        <f t="shared" si="189"/>
        <v>0</v>
      </c>
    </row>
    <row r="446" spans="1:14" x14ac:dyDescent="0.25">
      <c r="A446" s="31"/>
      <c r="B446" s="32" t="s">
        <v>281</v>
      </c>
      <c r="C446" s="33">
        <v>164000</v>
      </c>
      <c r="D446" s="33">
        <v>164000</v>
      </c>
      <c r="E446" s="33">
        <v>164000</v>
      </c>
      <c r="F446" s="33">
        <v>164000</v>
      </c>
      <c r="G446" s="33">
        <v>164000</v>
      </c>
      <c r="H446" s="1">
        <f>APR!J444</f>
        <v>0</v>
      </c>
      <c r="I446" s="33">
        <v>0</v>
      </c>
      <c r="J446" s="33">
        <v>0</v>
      </c>
      <c r="K446" s="59">
        <f t="shared" si="187"/>
        <v>0</v>
      </c>
      <c r="L446" s="54">
        <f t="shared" si="188"/>
        <v>164000</v>
      </c>
      <c r="M446" s="55">
        <f t="shared" si="189"/>
        <v>0</v>
      </c>
    </row>
    <row r="447" spans="1:14" x14ac:dyDescent="0.25">
      <c r="A447" s="31" t="s">
        <v>217</v>
      </c>
      <c r="B447" s="32" t="s">
        <v>84</v>
      </c>
      <c r="C447" s="33">
        <f>C448</f>
        <v>2220000</v>
      </c>
      <c r="D447" s="33">
        <f>D448</f>
        <v>2220000</v>
      </c>
      <c r="E447" s="33">
        <f>E448</f>
        <v>2220000</v>
      </c>
      <c r="F447" s="33">
        <f>F448</f>
        <v>2220000</v>
      </c>
      <c r="G447" s="33">
        <f>G448</f>
        <v>2220000</v>
      </c>
      <c r="H447" s="33">
        <f>APR!J445</f>
        <v>0</v>
      </c>
      <c r="I447" s="33">
        <f t="shared" ref="I447:J447" si="210">I448</f>
        <v>0</v>
      </c>
      <c r="J447" s="33">
        <f t="shared" si="210"/>
        <v>0</v>
      </c>
      <c r="K447" s="59">
        <f t="shared" si="187"/>
        <v>0</v>
      </c>
      <c r="L447" s="54">
        <f t="shared" si="188"/>
        <v>2220000</v>
      </c>
      <c r="M447" s="55">
        <f t="shared" si="189"/>
        <v>0</v>
      </c>
      <c r="N447" s="5"/>
    </row>
    <row r="448" spans="1:14" x14ac:dyDescent="0.25">
      <c r="A448" s="31" t="s">
        <v>0</v>
      </c>
      <c r="B448" s="32" t="s">
        <v>244</v>
      </c>
      <c r="C448" s="33">
        <f>C449+C451+C453</f>
        <v>2220000</v>
      </c>
      <c r="D448" s="33">
        <f>D449+D451+D453</f>
        <v>2220000</v>
      </c>
      <c r="E448" s="33">
        <f>E449+E451+E453</f>
        <v>2220000</v>
      </c>
      <c r="F448" s="33">
        <f>F449+F451+F453</f>
        <v>2220000</v>
      </c>
      <c r="G448" s="33">
        <f>G449+G451+G453</f>
        <v>2220000</v>
      </c>
      <c r="H448" s="33">
        <f>APR!J446</f>
        <v>0</v>
      </c>
      <c r="I448" s="33">
        <f t="shared" ref="I448:J448" si="211">I449+I451+I453</f>
        <v>0</v>
      </c>
      <c r="J448" s="33">
        <f t="shared" si="211"/>
        <v>0</v>
      </c>
      <c r="K448" s="59">
        <f t="shared" si="187"/>
        <v>0</v>
      </c>
      <c r="L448" s="54">
        <f t="shared" si="188"/>
        <v>2220000</v>
      </c>
      <c r="M448" s="55">
        <f t="shared" si="189"/>
        <v>0</v>
      </c>
      <c r="N448" s="5"/>
    </row>
    <row r="449" spans="1:14" x14ac:dyDescent="0.25">
      <c r="A449" s="31">
        <v>521211</v>
      </c>
      <c r="B449" s="32" t="s">
        <v>1</v>
      </c>
      <c r="C449" s="33">
        <f>C450</f>
        <v>720000</v>
      </c>
      <c r="D449" s="33">
        <f>D450</f>
        <v>720000</v>
      </c>
      <c r="E449" s="33">
        <f>E450</f>
        <v>720000</v>
      </c>
      <c r="F449" s="33">
        <f>F450</f>
        <v>720000</v>
      </c>
      <c r="G449" s="33">
        <f>G450</f>
        <v>720000</v>
      </c>
      <c r="H449" s="33">
        <f>APR!J447</f>
        <v>0</v>
      </c>
      <c r="I449" s="33">
        <f t="shared" ref="I449:J449" si="212">I450</f>
        <v>0</v>
      </c>
      <c r="J449" s="33">
        <f t="shared" si="212"/>
        <v>0</v>
      </c>
      <c r="K449" s="59">
        <f t="shared" si="187"/>
        <v>0</v>
      </c>
      <c r="L449" s="54">
        <f t="shared" si="188"/>
        <v>720000</v>
      </c>
      <c r="M449" s="55">
        <f t="shared" si="189"/>
        <v>0</v>
      </c>
      <c r="N449" s="5"/>
    </row>
    <row r="450" spans="1:14" x14ac:dyDescent="0.25">
      <c r="A450" s="31"/>
      <c r="B450" s="32" t="s">
        <v>345</v>
      </c>
      <c r="C450" s="33">
        <v>720000</v>
      </c>
      <c r="D450" s="33">
        <v>720000</v>
      </c>
      <c r="E450" s="33">
        <v>720000</v>
      </c>
      <c r="F450" s="33">
        <v>720000</v>
      </c>
      <c r="G450" s="33">
        <v>720000</v>
      </c>
      <c r="H450" s="1">
        <f>APR!J448</f>
        <v>0</v>
      </c>
      <c r="I450" s="33">
        <v>0</v>
      </c>
      <c r="J450" s="33">
        <v>0</v>
      </c>
      <c r="K450" s="59">
        <f t="shared" si="187"/>
        <v>0</v>
      </c>
      <c r="L450" s="54">
        <f t="shared" si="188"/>
        <v>720000</v>
      </c>
      <c r="M450" s="55">
        <f t="shared" si="189"/>
        <v>0</v>
      </c>
    </row>
    <row r="451" spans="1:14" x14ac:dyDescent="0.25">
      <c r="A451" s="31">
        <v>522151</v>
      </c>
      <c r="B451" s="32" t="s">
        <v>34</v>
      </c>
      <c r="C451" s="33">
        <f>C452</f>
        <v>400000</v>
      </c>
      <c r="D451" s="33">
        <f>D452</f>
        <v>400000</v>
      </c>
      <c r="E451" s="33">
        <f>E452</f>
        <v>400000</v>
      </c>
      <c r="F451" s="33">
        <f>F452</f>
        <v>400000</v>
      </c>
      <c r="G451" s="33">
        <f>G452</f>
        <v>400000</v>
      </c>
      <c r="H451" s="33">
        <f>APR!J449</f>
        <v>0</v>
      </c>
      <c r="I451" s="33">
        <f t="shared" ref="I451:J451" si="213">I452</f>
        <v>0</v>
      </c>
      <c r="J451" s="33">
        <f t="shared" si="213"/>
        <v>0</v>
      </c>
      <c r="K451" s="59">
        <f t="shared" si="187"/>
        <v>0</v>
      </c>
      <c r="L451" s="54">
        <f t="shared" si="188"/>
        <v>400000</v>
      </c>
      <c r="M451" s="55">
        <f t="shared" si="189"/>
        <v>0</v>
      </c>
      <c r="N451" s="5"/>
    </row>
    <row r="452" spans="1:14" x14ac:dyDescent="0.25">
      <c r="A452" s="31"/>
      <c r="B452" s="32" t="s">
        <v>346</v>
      </c>
      <c r="C452" s="33">
        <v>400000</v>
      </c>
      <c r="D452" s="33">
        <v>400000</v>
      </c>
      <c r="E452" s="33">
        <v>400000</v>
      </c>
      <c r="F452" s="33">
        <v>400000</v>
      </c>
      <c r="G452" s="33">
        <v>400000</v>
      </c>
      <c r="H452" s="1">
        <f>APR!J450</f>
        <v>0</v>
      </c>
      <c r="I452" s="33">
        <v>0</v>
      </c>
      <c r="J452" s="33">
        <v>0</v>
      </c>
      <c r="K452" s="59">
        <f t="shared" si="187"/>
        <v>0</v>
      </c>
      <c r="L452" s="54">
        <f t="shared" si="188"/>
        <v>400000</v>
      </c>
      <c r="M452" s="55">
        <f t="shared" si="189"/>
        <v>0</v>
      </c>
    </row>
    <row r="453" spans="1:14" x14ac:dyDescent="0.25">
      <c r="A453" s="31">
        <v>524113</v>
      </c>
      <c r="B453" s="32" t="s">
        <v>38</v>
      </c>
      <c r="C453" s="33">
        <f>C454</f>
        <v>1100000</v>
      </c>
      <c r="D453" s="33">
        <f>D454</f>
        <v>1100000</v>
      </c>
      <c r="E453" s="33">
        <f>E454</f>
        <v>1100000</v>
      </c>
      <c r="F453" s="33">
        <f>F454</f>
        <v>1100000</v>
      </c>
      <c r="G453" s="33">
        <f>G454</f>
        <v>1100000</v>
      </c>
      <c r="H453" s="33">
        <f>APR!J451</f>
        <v>0</v>
      </c>
      <c r="I453" s="33">
        <f t="shared" ref="I453:J453" si="214">I454</f>
        <v>0</v>
      </c>
      <c r="J453" s="33">
        <f t="shared" si="214"/>
        <v>0</v>
      </c>
      <c r="K453" s="59">
        <f t="shared" si="187"/>
        <v>0</v>
      </c>
      <c r="L453" s="54">
        <f t="shared" si="188"/>
        <v>1100000</v>
      </c>
      <c r="M453" s="55">
        <f t="shared" si="189"/>
        <v>0</v>
      </c>
    </row>
    <row r="454" spans="1:14" x14ac:dyDescent="0.25">
      <c r="A454" s="31"/>
      <c r="B454" s="32" t="s">
        <v>477</v>
      </c>
      <c r="C454" s="33">
        <v>1100000</v>
      </c>
      <c r="D454" s="33">
        <v>1100000</v>
      </c>
      <c r="E454" s="33">
        <v>1100000</v>
      </c>
      <c r="F454" s="33">
        <v>1100000</v>
      </c>
      <c r="G454" s="33">
        <v>1100000</v>
      </c>
      <c r="H454" s="1">
        <f>APR!J452</f>
        <v>0</v>
      </c>
      <c r="I454" s="33">
        <v>0</v>
      </c>
      <c r="J454" s="33">
        <v>0</v>
      </c>
      <c r="K454" s="59">
        <f t="shared" si="187"/>
        <v>0</v>
      </c>
      <c r="L454" s="54">
        <f t="shared" si="188"/>
        <v>1100000</v>
      </c>
      <c r="M454" s="55">
        <f t="shared" si="189"/>
        <v>0</v>
      </c>
    </row>
    <row r="455" spans="1:14" x14ac:dyDescent="0.25">
      <c r="A455" s="31" t="s">
        <v>227</v>
      </c>
      <c r="B455" s="32" t="s">
        <v>85</v>
      </c>
      <c r="C455" s="33">
        <f t="shared" ref="C455:J457" si="215">C456</f>
        <v>160000</v>
      </c>
      <c r="D455" s="33">
        <f t="shared" si="215"/>
        <v>160000</v>
      </c>
      <c r="E455" s="33">
        <f t="shared" si="215"/>
        <v>160000</v>
      </c>
      <c r="F455" s="33">
        <f t="shared" si="215"/>
        <v>160000</v>
      </c>
      <c r="G455" s="33">
        <f t="shared" si="215"/>
        <v>160000</v>
      </c>
      <c r="H455" s="33">
        <f>APR!J453</f>
        <v>0</v>
      </c>
      <c r="I455" s="33">
        <f t="shared" si="215"/>
        <v>0</v>
      </c>
      <c r="J455" s="33">
        <f t="shared" si="215"/>
        <v>0</v>
      </c>
      <c r="K455" s="59">
        <f t="shared" si="187"/>
        <v>0</v>
      </c>
      <c r="L455" s="54">
        <f t="shared" si="188"/>
        <v>160000</v>
      </c>
      <c r="M455" s="55">
        <f t="shared" si="189"/>
        <v>0</v>
      </c>
    </row>
    <row r="456" spans="1:14" x14ac:dyDescent="0.25">
      <c r="A456" s="31" t="s">
        <v>0</v>
      </c>
      <c r="B456" s="32" t="s">
        <v>244</v>
      </c>
      <c r="C456" s="33">
        <f t="shared" si="215"/>
        <v>160000</v>
      </c>
      <c r="D456" s="33">
        <f t="shared" si="215"/>
        <v>160000</v>
      </c>
      <c r="E456" s="33">
        <f t="shared" si="215"/>
        <v>160000</v>
      </c>
      <c r="F456" s="33">
        <f t="shared" si="215"/>
        <v>160000</v>
      </c>
      <c r="G456" s="33">
        <f t="shared" si="215"/>
        <v>160000</v>
      </c>
      <c r="H456" s="33">
        <f>APR!J454</f>
        <v>0</v>
      </c>
      <c r="I456" s="33">
        <f t="shared" si="215"/>
        <v>0</v>
      </c>
      <c r="J456" s="33">
        <f t="shared" si="215"/>
        <v>0</v>
      </c>
      <c r="K456" s="59">
        <f t="shared" si="187"/>
        <v>0</v>
      </c>
      <c r="L456" s="54">
        <f t="shared" si="188"/>
        <v>160000</v>
      </c>
      <c r="M456" s="55">
        <f t="shared" si="189"/>
        <v>0</v>
      </c>
    </row>
    <row r="457" spans="1:14" x14ac:dyDescent="0.25">
      <c r="A457" s="31">
        <v>521211</v>
      </c>
      <c r="B457" s="32" t="s">
        <v>1</v>
      </c>
      <c r="C457" s="33">
        <f t="shared" si="215"/>
        <v>160000</v>
      </c>
      <c r="D457" s="33">
        <f t="shared" si="215"/>
        <v>160000</v>
      </c>
      <c r="E457" s="33">
        <f t="shared" si="215"/>
        <v>160000</v>
      </c>
      <c r="F457" s="33">
        <f t="shared" si="215"/>
        <v>160000</v>
      </c>
      <c r="G457" s="33">
        <f t="shared" si="215"/>
        <v>160000</v>
      </c>
      <c r="H457" s="33">
        <f>APR!J455</f>
        <v>0</v>
      </c>
      <c r="I457" s="33">
        <f t="shared" si="215"/>
        <v>0</v>
      </c>
      <c r="J457" s="33">
        <f t="shared" si="215"/>
        <v>0</v>
      </c>
      <c r="K457" s="59">
        <f t="shared" si="187"/>
        <v>0</v>
      </c>
      <c r="L457" s="54">
        <f t="shared" si="188"/>
        <v>160000</v>
      </c>
      <c r="M457" s="55">
        <f t="shared" si="189"/>
        <v>0</v>
      </c>
    </row>
    <row r="458" spans="1:14" x14ac:dyDescent="0.25">
      <c r="A458" s="31"/>
      <c r="B458" s="32" t="s">
        <v>336</v>
      </c>
      <c r="C458" s="33">
        <v>160000</v>
      </c>
      <c r="D458" s="33">
        <v>160000</v>
      </c>
      <c r="E458" s="33">
        <v>160000</v>
      </c>
      <c r="F458" s="33">
        <v>160000</v>
      </c>
      <c r="G458" s="33">
        <v>160000</v>
      </c>
      <c r="H458" s="1">
        <f>APR!J456</f>
        <v>0</v>
      </c>
      <c r="I458" s="33">
        <v>0</v>
      </c>
      <c r="J458" s="33">
        <v>0</v>
      </c>
      <c r="K458" s="59">
        <f t="shared" ref="K458:K521" si="216">SUM(H458:J458)</f>
        <v>0</v>
      </c>
      <c r="L458" s="54">
        <f t="shared" ref="L458:L521" si="217">F458-K458</f>
        <v>160000</v>
      </c>
      <c r="M458" s="55">
        <f t="shared" ref="M458:M521" si="218">K458/F458</f>
        <v>0</v>
      </c>
    </row>
    <row r="459" spans="1:14" x14ac:dyDescent="0.25">
      <c r="A459" s="31" t="s">
        <v>178</v>
      </c>
      <c r="B459" s="32" t="s">
        <v>86</v>
      </c>
      <c r="C459" s="33">
        <f>C460+C467+C471</f>
        <v>3100000</v>
      </c>
      <c r="D459" s="33">
        <f>D460+D467+D471</f>
        <v>3100000</v>
      </c>
      <c r="E459" s="33">
        <f>E460+E467+E471</f>
        <v>3100000</v>
      </c>
      <c r="F459" s="33">
        <f>F460+F467+F471</f>
        <v>3100000</v>
      </c>
      <c r="G459" s="33">
        <f>G460+G467+G471</f>
        <v>3100000</v>
      </c>
      <c r="H459" s="33">
        <f>APR!J457</f>
        <v>0</v>
      </c>
      <c r="I459" s="33">
        <f t="shared" ref="I459:J459" si="219">I460+I467+I471</f>
        <v>0</v>
      </c>
      <c r="J459" s="33">
        <f t="shared" si="219"/>
        <v>0</v>
      </c>
      <c r="K459" s="59">
        <f t="shared" si="216"/>
        <v>0</v>
      </c>
      <c r="L459" s="54">
        <f t="shared" si="217"/>
        <v>3100000</v>
      </c>
      <c r="M459" s="55">
        <f t="shared" si="218"/>
        <v>0</v>
      </c>
    </row>
    <row r="460" spans="1:14" x14ac:dyDescent="0.25">
      <c r="A460" s="31" t="s">
        <v>216</v>
      </c>
      <c r="B460" s="32" t="s">
        <v>87</v>
      </c>
      <c r="C460" s="33">
        <f>C461</f>
        <v>1630000</v>
      </c>
      <c r="D460" s="33">
        <f>D461</f>
        <v>1630000</v>
      </c>
      <c r="E460" s="33">
        <f>E461</f>
        <v>1630000</v>
      </c>
      <c r="F460" s="33">
        <f>F461</f>
        <v>1630000</v>
      </c>
      <c r="G460" s="33">
        <f>G461</f>
        <v>1630000</v>
      </c>
      <c r="H460" s="33">
        <f>APR!J458</f>
        <v>0</v>
      </c>
      <c r="I460" s="33">
        <f t="shared" ref="I460:J460" si="220">I461</f>
        <v>0</v>
      </c>
      <c r="J460" s="33">
        <f t="shared" si="220"/>
        <v>0</v>
      </c>
      <c r="K460" s="59">
        <f t="shared" si="216"/>
        <v>0</v>
      </c>
      <c r="L460" s="54">
        <f t="shared" si="217"/>
        <v>1630000</v>
      </c>
      <c r="M460" s="55">
        <f t="shared" si="218"/>
        <v>0</v>
      </c>
    </row>
    <row r="461" spans="1:14" s="21" customFormat="1" x14ac:dyDescent="0.25">
      <c r="A461" s="31" t="s">
        <v>0</v>
      </c>
      <c r="B461" s="32" t="s">
        <v>246</v>
      </c>
      <c r="C461" s="33">
        <f>C462+C465</f>
        <v>1630000</v>
      </c>
      <c r="D461" s="33">
        <f>D462+D465</f>
        <v>1630000</v>
      </c>
      <c r="E461" s="33">
        <f>E462+E465</f>
        <v>1630000</v>
      </c>
      <c r="F461" s="33">
        <f>F462+F465</f>
        <v>1630000</v>
      </c>
      <c r="G461" s="33">
        <f>G462+G465</f>
        <v>1630000</v>
      </c>
      <c r="H461" s="33">
        <f>APR!J459</f>
        <v>0</v>
      </c>
      <c r="I461" s="33">
        <f t="shared" ref="I461:J461" si="221">I462+I465</f>
        <v>0</v>
      </c>
      <c r="J461" s="33">
        <f t="shared" si="221"/>
        <v>0</v>
      </c>
      <c r="K461" s="59">
        <f t="shared" si="216"/>
        <v>0</v>
      </c>
      <c r="L461" s="54">
        <f t="shared" si="217"/>
        <v>1630000</v>
      </c>
      <c r="M461" s="55">
        <f t="shared" si="218"/>
        <v>0</v>
      </c>
      <c r="N461" s="20"/>
    </row>
    <row r="462" spans="1:14" x14ac:dyDescent="0.25">
      <c r="A462" s="31">
        <v>521211</v>
      </c>
      <c r="B462" s="32" t="s">
        <v>1</v>
      </c>
      <c r="C462" s="33">
        <f>SUM(C463:C464)</f>
        <v>750000</v>
      </c>
      <c r="D462" s="33">
        <f>SUM(D463:D464)</f>
        <v>750000</v>
      </c>
      <c r="E462" s="33">
        <f>SUM(E463:E464)</f>
        <v>750000</v>
      </c>
      <c r="F462" s="33">
        <f>SUM(F463:F464)</f>
        <v>750000</v>
      </c>
      <c r="G462" s="33">
        <f>SUM(G463:G464)</f>
        <v>750000</v>
      </c>
      <c r="H462" s="33">
        <f>APR!J460</f>
        <v>0</v>
      </c>
      <c r="I462" s="33">
        <f t="shared" ref="I462:J462" si="222">SUM(I463:I464)</f>
        <v>0</v>
      </c>
      <c r="J462" s="33">
        <f t="shared" si="222"/>
        <v>0</v>
      </c>
      <c r="K462" s="59">
        <f t="shared" si="216"/>
        <v>0</v>
      </c>
      <c r="L462" s="54">
        <f t="shared" si="217"/>
        <v>750000</v>
      </c>
      <c r="M462" s="55">
        <f t="shared" si="218"/>
        <v>0</v>
      </c>
    </row>
    <row r="463" spans="1:14" x14ac:dyDescent="0.25">
      <c r="A463" s="31"/>
      <c r="B463" s="32" t="s">
        <v>281</v>
      </c>
      <c r="C463" s="33">
        <v>240000</v>
      </c>
      <c r="D463" s="33">
        <v>240000</v>
      </c>
      <c r="E463" s="33">
        <v>240000</v>
      </c>
      <c r="F463" s="33">
        <v>240000</v>
      </c>
      <c r="G463" s="33">
        <v>240000</v>
      </c>
      <c r="H463" s="1">
        <f>APR!J461</f>
        <v>0</v>
      </c>
      <c r="I463" s="33">
        <v>0</v>
      </c>
      <c r="J463" s="33">
        <v>0</v>
      </c>
      <c r="K463" s="59">
        <f t="shared" si="216"/>
        <v>0</v>
      </c>
      <c r="L463" s="54">
        <f t="shared" si="217"/>
        <v>240000</v>
      </c>
      <c r="M463" s="55">
        <f t="shared" si="218"/>
        <v>0</v>
      </c>
    </row>
    <row r="464" spans="1:14" x14ac:dyDescent="0.25">
      <c r="A464" s="31"/>
      <c r="B464" s="32" t="s">
        <v>402</v>
      </c>
      <c r="C464" s="33">
        <v>510000</v>
      </c>
      <c r="D464" s="33">
        <v>510000</v>
      </c>
      <c r="E464" s="33">
        <v>510000</v>
      </c>
      <c r="F464" s="33">
        <v>510000</v>
      </c>
      <c r="G464" s="33">
        <v>510000</v>
      </c>
      <c r="H464" s="1">
        <f>APR!J462</f>
        <v>0</v>
      </c>
      <c r="I464" s="33">
        <v>0</v>
      </c>
      <c r="J464" s="33">
        <v>0</v>
      </c>
      <c r="K464" s="59">
        <f t="shared" si="216"/>
        <v>0</v>
      </c>
      <c r="L464" s="54">
        <f t="shared" si="217"/>
        <v>510000</v>
      </c>
      <c r="M464" s="55">
        <f t="shared" si="218"/>
        <v>0</v>
      </c>
    </row>
    <row r="465" spans="1:13" x14ac:dyDescent="0.25">
      <c r="A465" s="31">
        <v>524113</v>
      </c>
      <c r="B465" s="32" t="s">
        <v>38</v>
      </c>
      <c r="C465" s="33">
        <f>C466</f>
        <v>880000</v>
      </c>
      <c r="D465" s="33">
        <f>D466</f>
        <v>880000</v>
      </c>
      <c r="E465" s="33">
        <f>E466</f>
        <v>880000</v>
      </c>
      <c r="F465" s="33">
        <f>F466</f>
        <v>880000</v>
      </c>
      <c r="G465" s="33">
        <f>G466</f>
        <v>880000</v>
      </c>
      <c r="H465" s="33">
        <f>APR!J463</f>
        <v>0</v>
      </c>
      <c r="I465" s="33">
        <f t="shared" ref="I465:J465" si="223">I466</f>
        <v>0</v>
      </c>
      <c r="J465" s="33">
        <f t="shared" si="223"/>
        <v>0</v>
      </c>
      <c r="K465" s="59">
        <f t="shared" si="216"/>
        <v>0</v>
      </c>
      <c r="L465" s="54">
        <f t="shared" si="217"/>
        <v>880000</v>
      </c>
      <c r="M465" s="55">
        <f t="shared" si="218"/>
        <v>0</v>
      </c>
    </row>
    <row r="466" spans="1:13" x14ac:dyDescent="0.25">
      <c r="A466" s="31"/>
      <c r="B466" s="32" t="s">
        <v>463</v>
      </c>
      <c r="C466" s="33">
        <v>880000</v>
      </c>
      <c r="D466" s="33">
        <v>880000</v>
      </c>
      <c r="E466" s="33">
        <v>880000</v>
      </c>
      <c r="F466" s="33">
        <v>880000</v>
      </c>
      <c r="G466" s="33">
        <v>880000</v>
      </c>
      <c r="H466" s="1">
        <f>APR!J464</f>
        <v>0</v>
      </c>
      <c r="I466" s="33">
        <v>0</v>
      </c>
      <c r="J466" s="33">
        <v>0</v>
      </c>
      <c r="K466" s="59">
        <f t="shared" si="216"/>
        <v>0</v>
      </c>
      <c r="L466" s="54">
        <f t="shared" si="217"/>
        <v>880000</v>
      </c>
      <c r="M466" s="55">
        <f t="shared" si="218"/>
        <v>0</v>
      </c>
    </row>
    <row r="467" spans="1:13" x14ac:dyDescent="0.25">
      <c r="A467" s="31" t="s">
        <v>217</v>
      </c>
      <c r="B467" s="32" t="s">
        <v>88</v>
      </c>
      <c r="C467" s="33">
        <f t="shared" ref="C467:J469" si="224">C468</f>
        <v>1020000</v>
      </c>
      <c r="D467" s="33">
        <f t="shared" si="224"/>
        <v>1020000</v>
      </c>
      <c r="E467" s="33">
        <f t="shared" si="224"/>
        <v>1020000</v>
      </c>
      <c r="F467" s="33">
        <f t="shared" si="224"/>
        <v>1020000</v>
      </c>
      <c r="G467" s="33">
        <f t="shared" si="224"/>
        <v>1020000</v>
      </c>
      <c r="H467" s="33">
        <f>APR!J465</f>
        <v>0</v>
      </c>
      <c r="I467" s="33">
        <f t="shared" si="224"/>
        <v>0</v>
      </c>
      <c r="J467" s="33">
        <f t="shared" si="224"/>
        <v>0</v>
      </c>
      <c r="K467" s="59">
        <f t="shared" si="216"/>
        <v>0</v>
      </c>
      <c r="L467" s="54">
        <f t="shared" si="217"/>
        <v>1020000</v>
      </c>
      <c r="M467" s="55">
        <f t="shared" si="218"/>
        <v>0</v>
      </c>
    </row>
    <row r="468" spans="1:13" x14ac:dyDescent="0.25">
      <c r="A468" s="31" t="s">
        <v>0</v>
      </c>
      <c r="B468" s="32" t="s">
        <v>244</v>
      </c>
      <c r="C468" s="33">
        <f t="shared" si="224"/>
        <v>1020000</v>
      </c>
      <c r="D468" s="33">
        <f t="shared" si="224"/>
        <v>1020000</v>
      </c>
      <c r="E468" s="33">
        <f t="shared" si="224"/>
        <v>1020000</v>
      </c>
      <c r="F468" s="33">
        <f t="shared" si="224"/>
        <v>1020000</v>
      </c>
      <c r="G468" s="33">
        <f t="shared" si="224"/>
        <v>1020000</v>
      </c>
      <c r="H468" s="33">
        <f>APR!J466</f>
        <v>0</v>
      </c>
      <c r="I468" s="33">
        <f t="shared" si="224"/>
        <v>0</v>
      </c>
      <c r="J468" s="33">
        <f t="shared" si="224"/>
        <v>0</v>
      </c>
      <c r="K468" s="59">
        <f t="shared" si="216"/>
        <v>0</v>
      </c>
      <c r="L468" s="54">
        <f t="shared" si="217"/>
        <v>1020000</v>
      </c>
      <c r="M468" s="55">
        <f t="shared" si="218"/>
        <v>0</v>
      </c>
    </row>
    <row r="469" spans="1:13" x14ac:dyDescent="0.25">
      <c r="A469" s="31">
        <v>521211</v>
      </c>
      <c r="B469" s="32" t="s">
        <v>1</v>
      </c>
      <c r="C469" s="33">
        <f t="shared" si="224"/>
        <v>1020000</v>
      </c>
      <c r="D469" s="33">
        <f t="shared" si="224"/>
        <v>1020000</v>
      </c>
      <c r="E469" s="33">
        <f t="shared" si="224"/>
        <v>1020000</v>
      </c>
      <c r="F469" s="33">
        <f t="shared" si="224"/>
        <v>1020000</v>
      </c>
      <c r="G469" s="33">
        <f t="shared" si="224"/>
        <v>1020000</v>
      </c>
      <c r="H469" s="33">
        <f>APR!J467</f>
        <v>0</v>
      </c>
      <c r="I469" s="33">
        <f t="shared" si="224"/>
        <v>0</v>
      </c>
      <c r="J469" s="33">
        <f t="shared" si="224"/>
        <v>0</v>
      </c>
      <c r="K469" s="59">
        <f t="shared" si="216"/>
        <v>0</v>
      </c>
      <c r="L469" s="54">
        <f t="shared" si="217"/>
        <v>1020000</v>
      </c>
      <c r="M469" s="55">
        <f t="shared" si="218"/>
        <v>0</v>
      </c>
    </row>
    <row r="470" spans="1:13" x14ac:dyDescent="0.25">
      <c r="A470" s="31"/>
      <c r="B470" s="32" t="s">
        <v>347</v>
      </c>
      <c r="C470" s="33">
        <v>1020000</v>
      </c>
      <c r="D470" s="33">
        <v>1020000</v>
      </c>
      <c r="E470" s="33">
        <v>1020000</v>
      </c>
      <c r="F470" s="33">
        <v>1020000</v>
      </c>
      <c r="G470" s="33">
        <v>1020000</v>
      </c>
      <c r="H470" s="1">
        <f>APR!J468</f>
        <v>0</v>
      </c>
      <c r="I470" s="33">
        <v>0</v>
      </c>
      <c r="J470" s="33">
        <v>0</v>
      </c>
      <c r="K470" s="59">
        <f t="shared" si="216"/>
        <v>0</v>
      </c>
      <c r="L470" s="54">
        <f t="shared" si="217"/>
        <v>1020000</v>
      </c>
      <c r="M470" s="55">
        <f t="shared" si="218"/>
        <v>0</v>
      </c>
    </row>
    <row r="471" spans="1:13" x14ac:dyDescent="0.25">
      <c r="A471" s="31" t="s">
        <v>227</v>
      </c>
      <c r="B471" s="32" t="s">
        <v>89</v>
      </c>
      <c r="C471" s="33">
        <f t="shared" ref="C471:J473" si="225">C472</f>
        <v>450000</v>
      </c>
      <c r="D471" s="33">
        <f t="shared" si="225"/>
        <v>450000</v>
      </c>
      <c r="E471" s="33">
        <f t="shared" si="225"/>
        <v>450000</v>
      </c>
      <c r="F471" s="33">
        <f t="shared" si="225"/>
        <v>450000</v>
      </c>
      <c r="G471" s="33">
        <f t="shared" si="225"/>
        <v>450000</v>
      </c>
      <c r="H471" s="33">
        <f>APR!J469</f>
        <v>0</v>
      </c>
      <c r="I471" s="33">
        <f t="shared" si="225"/>
        <v>0</v>
      </c>
      <c r="J471" s="33">
        <f t="shared" si="225"/>
        <v>0</v>
      </c>
      <c r="K471" s="59">
        <f t="shared" si="216"/>
        <v>0</v>
      </c>
      <c r="L471" s="54">
        <f t="shared" si="217"/>
        <v>450000</v>
      </c>
      <c r="M471" s="55">
        <f t="shared" si="218"/>
        <v>0</v>
      </c>
    </row>
    <row r="472" spans="1:13" x14ac:dyDescent="0.25">
      <c r="A472" s="31" t="s">
        <v>0</v>
      </c>
      <c r="B472" s="32" t="s">
        <v>244</v>
      </c>
      <c r="C472" s="33">
        <f t="shared" si="225"/>
        <v>450000</v>
      </c>
      <c r="D472" s="33">
        <f t="shared" si="225"/>
        <v>450000</v>
      </c>
      <c r="E472" s="33">
        <f t="shared" si="225"/>
        <v>450000</v>
      </c>
      <c r="F472" s="33">
        <f t="shared" si="225"/>
        <v>450000</v>
      </c>
      <c r="G472" s="33">
        <f t="shared" si="225"/>
        <v>450000</v>
      </c>
      <c r="H472" s="33">
        <f>APR!J470</f>
        <v>0</v>
      </c>
      <c r="I472" s="33">
        <f t="shared" si="225"/>
        <v>0</v>
      </c>
      <c r="J472" s="33">
        <f t="shared" si="225"/>
        <v>0</v>
      </c>
      <c r="K472" s="59">
        <f t="shared" si="216"/>
        <v>0</v>
      </c>
      <c r="L472" s="54">
        <f t="shared" si="217"/>
        <v>450000</v>
      </c>
      <c r="M472" s="55">
        <f t="shared" si="218"/>
        <v>0</v>
      </c>
    </row>
    <row r="473" spans="1:13" x14ac:dyDescent="0.25">
      <c r="A473" s="31">
        <v>521211</v>
      </c>
      <c r="B473" s="32" t="s">
        <v>1</v>
      </c>
      <c r="C473" s="33">
        <f t="shared" si="225"/>
        <v>450000</v>
      </c>
      <c r="D473" s="33">
        <f t="shared" si="225"/>
        <v>450000</v>
      </c>
      <c r="E473" s="33">
        <f t="shared" si="225"/>
        <v>450000</v>
      </c>
      <c r="F473" s="33">
        <f t="shared" si="225"/>
        <v>450000</v>
      </c>
      <c r="G473" s="33">
        <f t="shared" si="225"/>
        <v>450000</v>
      </c>
      <c r="H473" s="33">
        <f>APR!J471</f>
        <v>0</v>
      </c>
      <c r="I473" s="33">
        <f t="shared" si="225"/>
        <v>0</v>
      </c>
      <c r="J473" s="33">
        <f t="shared" si="225"/>
        <v>0</v>
      </c>
      <c r="K473" s="59">
        <f t="shared" si="216"/>
        <v>0</v>
      </c>
      <c r="L473" s="54">
        <f t="shared" si="217"/>
        <v>450000</v>
      </c>
      <c r="M473" s="55">
        <f t="shared" si="218"/>
        <v>0</v>
      </c>
    </row>
    <row r="474" spans="1:13" x14ac:dyDescent="0.25">
      <c r="A474" s="31"/>
      <c r="B474" s="32" t="s">
        <v>336</v>
      </c>
      <c r="C474" s="33">
        <v>450000</v>
      </c>
      <c r="D474" s="33">
        <v>450000</v>
      </c>
      <c r="E474" s="33">
        <v>450000</v>
      </c>
      <c r="F474" s="33">
        <v>450000</v>
      </c>
      <c r="G474" s="33">
        <v>450000</v>
      </c>
      <c r="H474" s="1">
        <f>APR!J472</f>
        <v>0</v>
      </c>
      <c r="I474" s="33">
        <v>0</v>
      </c>
      <c r="J474" s="33">
        <v>0</v>
      </c>
      <c r="K474" s="59">
        <f t="shared" si="216"/>
        <v>0</v>
      </c>
      <c r="L474" s="54">
        <f t="shared" si="217"/>
        <v>450000</v>
      </c>
      <c r="M474" s="55">
        <f t="shared" si="218"/>
        <v>0</v>
      </c>
    </row>
    <row r="475" spans="1:13" x14ac:dyDescent="0.25">
      <c r="A475" s="31" t="s">
        <v>177</v>
      </c>
      <c r="B475" s="32" t="s">
        <v>90</v>
      </c>
      <c r="C475" s="33">
        <f>C476+C481+C485</f>
        <v>4221000</v>
      </c>
      <c r="D475" s="33">
        <f>D476+D481+D485</f>
        <v>4221000</v>
      </c>
      <c r="E475" s="33">
        <f>E476+E481+E485</f>
        <v>4221000</v>
      </c>
      <c r="F475" s="33">
        <f>F476+F481+F485</f>
        <v>4221000</v>
      </c>
      <c r="G475" s="33">
        <f>G476+G481+G485</f>
        <v>4221000</v>
      </c>
      <c r="H475" s="33">
        <f>APR!J473</f>
        <v>0</v>
      </c>
      <c r="I475" s="33">
        <f t="shared" ref="I475:J475" si="226">I476+I481+I485</f>
        <v>0</v>
      </c>
      <c r="J475" s="33">
        <f t="shared" si="226"/>
        <v>0</v>
      </c>
      <c r="K475" s="59">
        <f t="shared" si="216"/>
        <v>0</v>
      </c>
      <c r="L475" s="54">
        <f t="shared" si="217"/>
        <v>4221000</v>
      </c>
      <c r="M475" s="55">
        <f t="shared" si="218"/>
        <v>0</v>
      </c>
    </row>
    <row r="476" spans="1:13" x14ac:dyDescent="0.25">
      <c r="A476" s="31" t="s">
        <v>216</v>
      </c>
      <c r="B476" s="32" t="s">
        <v>91</v>
      </c>
      <c r="C476" s="33">
        <f t="shared" ref="C476:J477" si="227">C477</f>
        <v>1251000</v>
      </c>
      <c r="D476" s="33">
        <f t="shared" si="227"/>
        <v>1251000</v>
      </c>
      <c r="E476" s="33">
        <f t="shared" si="227"/>
        <v>1251000</v>
      </c>
      <c r="F476" s="33">
        <f t="shared" si="227"/>
        <v>1251000</v>
      </c>
      <c r="G476" s="33">
        <f t="shared" si="227"/>
        <v>1251000</v>
      </c>
      <c r="H476" s="33">
        <f>APR!J474</f>
        <v>0</v>
      </c>
      <c r="I476" s="33">
        <f t="shared" si="227"/>
        <v>0</v>
      </c>
      <c r="J476" s="33">
        <f t="shared" si="227"/>
        <v>0</v>
      </c>
      <c r="K476" s="59">
        <f t="shared" si="216"/>
        <v>0</v>
      </c>
      <c r="L476" s="54">
        <f t="shared" si="217"/>
        <v>1251000</v>
      </c>
      <c r="M476" s="55">
        <f t="shared" si="218"/>
        <v>0</v>
      </c>
    </row>
    <row r="477" spans="1:13" x14ac:dyDescent="0.25">
      <c r="A477" s="31" t="s">
        <v>0</v>
      </c>
      <c r="B477" s="32" t="s">
        <v>31</v>
      </c>
      <c r="C477" s="33">
        <f t="shared" si="227"/>
        <v>1251000</v>
      </c>
      <c r="D477" s="33">
        <f t="shared" si="227"/>
        <v>1251000</v>
      </c>
      <c r="E477" s="33">
        <f t="shared" si="227"/>
        <v>1251000</v>
      </c>
      <c r="F477" s="33">
        <f t="shared" si="227"/>
        <v>1251000</v>
      </c>
      <c r="G477" s="33">
        <f t="shared" si="227"/>
        <v>1251000</v>
      </c>
      <c r="H477" s="33">
        <f>APR!J475</f>
        <v>0</v>
      </c>
      <c r="I477" s="33">
        <f t="shared" si="227"/>
        <v>0</v>
      </c>
      <c r="J477" s="33">
        <f t="shared" si="227"/>
        <v>0</v>
      </c>
      <c r="K477" s="59">
        <f t="shared" si="216"/>
        <v>0</v>
      </c>
      <c r="L477" s="54">
        <f t="shared" si="217"/>
        <v>1251000</v>
      </c>
      <c r="M477" s="55">
        <f t="shared" si="218"/>
        <v>0</v>
      </c>
    </row>
    <row r="478" spans="1:13" x14ac:dyDescent="0.25">
      <c r="A478" s="31">
        <v>521211</v>
      </c>
      <c r="B478" s="32" t="s">
        <v>1</v>
      </c>
      <c r="C478" s="33">
        <f>SUM(C479:C480)</f>
        <v>1251000</v>
      </c>
      <c r="D478" s="33">
        <f>SUM(D479:D480)</f>
        <v>1251000</v>
      </c>
      <c r="E478" s="33">
        <f>SUM(E479:E480)</f>
        <v>1251000</v>
      </c>
      <c r="F478" s="33">
        <f>SUM(F479:F480)</f>
        <v>1251000</v>
      </c>
      <c r="G478" s="33">
        <f>SUM(G479:G480)</f>
        <v>1251000</v>
      </c>
      <c r="H478" s="33">
        <f>APR!J476</f>
        <v>0</v>
      </c>
      <c r="I478" s="33">
        <f t="shared" ref="I478:J478" si="228">SUM(I479:I480)</f>
        <v>0</v>
      </c>
      <c r="J478" s="33">
        <f t="shared" si="228"/>
        <v>0</v>
      </c>
      <c r="K478" s="59">
        <f t="shared" si="216"/>
        <v>0</v>
      </c>
      <c r="L478" s="54">
        <f t="shared" si="217"/>
        <v>1251000</v>
      </c>
      <c r="M478" s="55">
        <f t="shared" si="218"/>
        <v>0</v>
      </c>
    </row>
    <row r="479" spans="1:13" x14ac:dyDescent="0.25">
      <c r="A479" s="31"/>
      <c r="B479" s="32" t="s">
        <v>281</v>
      </c>
      <c r="C479" s="33">
        <v>306000</v>
      </c>
      <c r="D479" s="33">
        <v>306000</v>
      </c>
      <c r="E479" s="33">
        <v>306000</v>
      </c>
      <c r="F479" s="33">
        <v>306000</v>
      </c>
      <c r="G479" s="33">
        <v>306000</v>
      </c>
      <c r="H479" s="1">
        <f>APR!J477</f>
        <v>0</v>
      </c>
      <c r="I479" s="33">
        <v>0</v>
      </c>
      <c r="J479" s="33">
        <v>0</v>
      </c>
      <c r="K479" s="59">
        <f t="shared" si="216"/>
        <v>0</v>
      </c>
      <c r="L479" s="54">
        <f t="shared" si="217"/>
        <v>306000</v>
      </c>
      <c r="M479" s="55">
        <f t="shared" si="218"/>
        <v>0</v>
      </c>
    </row>
    <row r="480" spans="1:13" x14ac:dyDescent="0.25">
      <c r="A480" s="31"/>
      <c r="B480" s="32" t="s">
        <v>493</v>
      </c>
      <c r="C480" s="33">
        <v>945000</v>
      </c>
      <c r="D480" s="33">
        <v>945000</v>
      </c>
      <c r="E480" s="33">
        <v>945000</v>
      </c>
      <c r="F480" s="33">
        <v>945000</v>
      </c>
      <c r="G480" s="33">
        <v>945000</v>
      </c>
      <c r="H480" s="1">
        <f>APR!J478</f>
        <v>0</v>
      </c>
      <c r="I480" s="33">
        <v>0</v>
      </c>
      <c r="J480" s="33">
        <v>0</v>
      </c>
      <c r="K480" s="59">
        <f t="shared" si="216"/>
        <v>0</v>
      </c>
      <c r="L480" s="54">
        <f t="shared" si="217"/>
        <v>945000</v>
      </c>
      <c r="M480" s="55">
        <f t="shared" si="218"/>
        <v>0</v>
      </c>
    </row>
    <row r="481" spans="1:13" x14ac:dyDescent="0.25">
      <c r="A481" s="31" t="s">
        <v>217</v>
      </c>
      <c r="B481" s="32" t="s">
        <v>92</v>
      </c>
      <c r="C481" s="33">
        <f t="shared" ref="C481:J483" si="229">C482</f>
        <v>2700000</v>
      </c>
      <c r="D481" s="33">
        <f t="shared" si="229"/>
        <v>2700000</v>
      </c>
      <c r="E481" s="33">
        <f t="shared" si="229"/>
        <v>2700000</v>
      </c>
      <c r="F481" s="33">
        <f t="shared" si="229"/>
        <v>2700000</v>
      </c>
      <c r="G481" s="33">
        <f t="shared" si="229"/>
        <v>2700000</v>
      </c>
      <c r="H481" s="33">
        <f>APR!J479</f>
        <v>0</v>
      </c>
      <c r="I481" s="33">
        <f t="shared" si="229"/>
        <v>0</v>
      </c>
      <c r="J481" s="33">
        <f t="shared" si="229"/>
        <v>0</v>
      </c>
      <c r="K481" s="59">
        <f t="shared" si="216"/>
        <v>0</v>
      </c>
      <c r="L481" s="54">
        <f t="shared" si="217"/>
        <v>2700000</v>
      </c>
      <c r="M481" s="55">
        <f t="shared" si="218"/>
        <v>0</v>
      </c>
    </row>
    <row r="482" spans="1:13" x14ac:dyDescent="0.25">
      <c r="A482" s="31" t="s">
        <v>0</v>
      </c>
      <c r="B482" s="32" t="s">
        <v>244</v>
      </c>
      <c r="C482" s="33">
        <f t="shared" si="229"/>
        <v>2700000</v>
      </c>
      <c r="D482" s="33">
        <f t="shared" si="229"/>
        <v>2700000</v>
      </c>
      <c r="E482" s="33">
        <f t="shared" si="229"/>
        <v>2700000</v>
      </c>
      <c r="F482" s="33">
        <f t="shared" si="229"/>
        <v>2700000</v>
      </c>
      <c r="G482" s="33">
        <f t="shared" si="229"/>
        <v>2700000</v>
      </c>
      <c r="H482" s="33">
        <f>APR!J480</f>
        <v>0</v>
      </c>
      <c r="I482" s="33">
        <f t="shared" si="229"/>
        <v>0</v>
      </c>
      <c r="J482" s="33">
        <f t="shared" si="229"/>
        <v>0</v>
      </c>
      <c r="K482" s="59">
        <f t="shared" si="216"/>
        <v>0</v>
      </c>
      <c r="L482" s="54">
        <f t="shared" si="217"/>
        <v>2700000</v>
      </c>
      <c r="M482" s="55">
        <f t="shared" si="218"/>
        <v>0</v>
      </c>
    </row>
    <row r="483" spans="1:13" x14ac:dyDescent="0.25">
      <c r="A483" s="31">
        <v>522151</v>
      </c>
      <c r="B483" s="32" t="s">
        <v>34</v>
      </c>
      <c r="C483" s="33">
        <f t="shared" si="229"/>
        <v>2700000</v>
      </c>
      <c r="D483" s="33">
        <f t="shared" si="229"/>
        <v>2700000</v>
      </c>
      <c r="E483" s="33">
        <f t="shared" si="229"/>
        <v>2700000</v>
      </c>
      <c r="F483" s="33">
        <f t="shared" si="229"/>
        <v>2700000</v>
      </c>
      <c r="G483" s="33">
        <f t="shared" si="229"/>
        <v>2700000</v>
      </c>
      <c r="H483" s="33">
        <f>APR!J481</f>
        <v>0</v>
      </c>
      <c r="I483" s="33">
        <f t="shared" si="229"/>
        <v>0</v>
      </c>
      <c r="J483" s="33">
        <f t="shared" si="229"/>
        <v>0</v>
      </c>
      <c r="K483" s="59">
        <f t="shared" si="216"/>
        <v>0</v>
      </c>
      <c r="L483" s="54">
        <f t="shared" si="217"/>
        <v>2700000</v>
      </c>
      <c r="M483" s="55">
        <f t="shared" si="218"/>
        <v>0</v>
      </c>
    </row>
    <row r="484" spans="1:13" x14ac:dyDescent="0.25">
      <c r="A484" s="31"/>
      <c r="B484" s="32" t="s">
        <v>346</v>
      </c>
      <c r="C484" s="33">
        <v>2700000</v>
      </c>
      <c r="D484" s="33">
        <v>2700000</v>
      </c>
      <c r="E484" s="33">
        <v>2700000</v>
      </c>
      <c r="F484" s="33">
        <v>2700000</v>
      </c>
      <c r="G484" s="33">
        <v>2700000</v>
      </c>
      <c r="H484" s="1">
        <f>APR!J482</f>
        <v>0</v>
      </c>
      <c r="I484" s="33">
        <v>0</v>
      </c>
      <c r="J484" s="33">
        <v>0</v>
      </c>
      <c r="K484" s="59">
        <f t="shared" si="216"/>
        <v>0</v>
      </c>
      <c r="L484" s="54">
        <f t="shared" si="217"/>
        <v>2700000</v>
      </c>
      <c r="M484" s="55">
        <f t="shared" si="218"/>
        <v>0</v>
      </c>
    </row>
    <row r="485" spans="1:13" x14ac:dyDescent="0.25">
      <c r="A485" s="31" t="s">
        <v>227</v>
      </c>
      <c r="B485" s="32" t="s">
        <v>93</v>
      </c>
      <c r="C485" s="33">
        <f t="shared" ref="C485:J487" si="230">C486</f>
        <v>270000</v>
      </c>
      <c r="D485" s="33">
        <f t="shared" si="230"/>
        <v>270000</v>
      </c>
      <c r="E485" s="33">
        <f t="shared" si="230"/>
        <v>270000</v>
      </c>
      <c r="F485" s="33">
        <f t="shared" si="230"/>
        <v>270000</v>
      </c>
      <c r="G485" s="33">
        <f t="shared" si="230"/>
        <v>270000</v>
      </c>
      <c r="H485" s="33">
        <f>APR!J483</f>
        <v>0</v>
      </c>
      <c r="I485" s="33">
        <f t="shared" si="230"/>
        <v>0</v>
      </c>
      <c r="J485" s="33">
        <f t="shared" si="230"/>
        <v>0</v>
      </c>
      <c r="K485" s="59">
        <f t="shared" si="216"/>
        <v>0</v>
      </c>
      <c r="L485" s="54">
        <f t="shared" si="217"/>
        <v>270000</v>
      </c>
      <c r="M485" s="55">
        <f t="shared" si="218"/>
        <v>0</v>
      </c>
    </row>
    <row r="486" spans="1:13" x14ac:dyDescent="0.25">
      <c r="A486" s="31" t="s">
        <v>0</v>
      </c>
      <c r="B486" s="32" t="s">
        <v>244</v>
      </c>
      <c r="C486" s="33">
        <f t="shared" si="230"/>
        <v>270000</v>
      </c>
      <c r="D486" s="33">
        <f t="shared" si="230"/>
        <v>270000</v>
      </c>
      <c r="E486" s="33">
        <f t="shared" si="230"/>
        <v>270000</v>
      </c>
      <c r="F486" s="33">
        <f t="shared" si="230"/>
        <v>270000</v>
      </c>
      <c r="G486" s="33">
        <f t="shared" si="230"/>
        <v>270000</v>
      </c>
      <c r="H486" s="33">
        <f>APR!J484</f>
        <v>0</v>
      </c>
      <c r="I486" s="33">
        <f t="shared" si="230"/>
        <v>0</v>
      </c>
      <c r="J486" s="33">
        <f t="shared" si="230"/>
        <v>0</v>
      </c>
      <c r="K486" s="59">
        <f t="shared" si="216"/>
        <v>0</v>
      </c>
      <c r="L486" s="54">
        <f t="shared" si="217"/>
        <v>270000</v>
      </c>
      <c r="M486" s="55">
        <f t="shared" si="218"/>
        <v>0</v>
      </c>
    </row>
    <row r="487" spans="1:13" x14ac:dyDescent="0.25">
      <c r="A487" s="31">
        <v>521211</v>
      </c>
      <c r="B487" s="32" t="s">
        <v>1</v>
      </c>
      <c r="C487" s="33">
        <f t="shared" si="230"/>
        <v>270000</v>
      </c>
      <c r="D487" s="33">
        <f t="shared" si="230"/>
        <v>270000</v>
      </c>
      <c r="E487" s="33">
        <f t="shared" si="230"/>
        <v>270000</v>
      </c>
      <c r="F487" s="33">
        <f t="shared" si="230"/>
        <v>270000</v>
      </c>
      <c r="G487" s="33">
        <f t="shared" si="230"/>
        <v>270000</v>
      </c>
      <c r="H487" s="33">
        <f>APR!J485</f>
        <v>0</v>
      </c>
      <c r="I487" s="33">
        <f t="shared" si="230"/>
        <v>0</v>
      </c>
      <c r="J487" s="33">
        <f t="shared" si="230"/>
        <v>0</v>
      </c>
      <c r="K487" s="59">
        <f t="shared" si="216"/>
        <v>0</v>
      </c>
      <c r="L487" s="54">
        <f t="shared" si="217"/>
        <v>270000</v>
      </c>
      <c r="M487" s="55">
        <f t="shared" si="218"/>
        <v>0</v>
      </c>
    </row>
    <row r="488" spans="1:13" x14ac:dyDescent="0.25">
      <c r="A488" s="31"/>
      <c r="B488" s="32" t="s">
        <v>336</v>
      </c>
      <c r="C488" s="33">
        <v>270000</v>
      </c>
      <c r="D488" s="33">
        <v>270000</v>
      </c>
      <c r="E488" s="33">
        <v>270000</v>
      </c>
      <c r="F488" s="33">
        <v>270000</v>
      </c>
      <c r="G488" s="33">
        <v>270000</v>
      </c>
      <c r="H488" s="1">
        <f>APR!J486</f>
        <v>0</v>
      </c>
      <c r="I488" s="33">
        <v>0</v>
      </c>
      <c r="J488" s="33">
        <v>0</v>
      </c>
      <c r="K488" s="59">
        <f t="shared" si="216"/>
        <v>0</v>
      </c>
      <c r="L488" s="54">
        <f t="shared" si="217"/>
        <v>270000</v>
      </c>
      <c r="M488" s="55">
        <f t="shared" si="218"/>
        <v>0</v>
      </c>
    </row>
    <row r="489" spans="1:13" x14ac:dyDescent="0.25">
      <c r="A489" s="31" t="s">
        <v>176</v>
      </c>
      <c r="B489" s="32" t="s">
        <v>94</v>
      </c>
      <c r="C489" s="33">
        <f>C490+C495+C499</f>
        <v>3984000</v>
      </c>
      <c r="D489" s="33">
        <f>D490+D495+D499</f>
        <v>3984000</v>
      </c>
      <c r="E489" s="33">
        <f>E490+E495+E499</f>
        <v>3984000</v>
      </c>
      <c r="F489" s="33">
        <f>F490+F495+F499</f>
        <v>3984000</v>
      </c>
      <c r="G489" s="33">
        <f>G490+G495+G499</f>
        <v>3984000</v>
      </c>
      <c r="H489" s="33">
        <f>APR!J487</f>
        <v>996000</v>
      </c>
      <c r="I489" s="33">
        <f t="shared" ref="I489:J489" si="231">I490+I495+I499</f>
        <v>332000</v>
      </c>
      <c r="J489" s="33">
        <f t="shared" si="231"/>
        <v>0</v>
      </c>
      <c r="K489" s="59">
        <f t="shared" si="216"/>
        <v>1328000</v>
      </c>
      <c r="L489" s="54">
        <f t="shared" si="217"/>
        <v>2656000</v>
      </c>
      <c r="M489" s="55">
        <f t="shared" si="218"/>
        <v>0.33333333333333331</v>
      </c>
    </row>
    <row r="490" spans="1:13" x14ac:dyDescent="0.25">
      <c r="A490" s="31" t="s">
        <v>216</v>
      </c>
      <c r="B490" s="32" t="s">
        <v>95</v>
      </c>
      <c r="C490" s="33">
        <f t="shared" ref="C490:J491" si="232">C491</f>
        <v>1764000</v>
      </c>
      <c r="D490" s="33">
        <f t="shared" si="232"/>
        <v>1764000</v>
      </c>
      <c r="E490" s="33">
        <f t="shared" si="232"/>
        <v>1764000</v>
      </c>
      <c r="F490" s="33">
        <f t="shared" si="232"/>
        <v>1764000</v>
      </c>
      <c r="G490" s="33">
        <f t="shared" si="232"/>
        <v>1764000</v>
      </c>
      <c r="H490" s="33">
        <f>APR!J488</f>
        <v>441000</v>
      </c>
      <c r="I490" s="33">
        <f t="shared" si="232"/>
        <v>147000</v>
      </c>
      <c r="J490" s="33">
        <f t="shared" si="232"/>
        <v>0</v>
      </c>
      <c r="K490" s="59">
        <f t="shared" si="216"/>
        <v>588000</v>
      </c>
      <c r="L490" s="54">
        <f t="shared" si="217"/>
        <v>1176000</v>
      </c>
      <c r="M490" s="55">
        <f t="shared" si="218"/>
        <v>0.33333333333333331</v>
      </c>
    </row>
    <row r="491" spans="1:13" x14ac:dyDescent="0.25">
      <c r="A491" s="31" t="s">
        <v>0</v>
      </c>
      <c r="B491" s="32" t="s">
        <v>245</v>
      </c>
      <c r="C491" s="33">
        <f t="shared" si="232"/>
        <v>1764000</v>
      </c>
      <c r="D491" s="33">
        <f t="shared" si="232"/>
        <v>1764000</v>
      </c>
      <c r="E491" s="33">
        <f t="shared" si="232"/>
        <v>1764000</v>
      </c>
      <c r="F491" s="33">
        <f t="shared" si="232"/>
        <v>1764000</v>
      </c>
      <c r="G491" s="33">
        <f t="shared" si="232"/>
        <v>1764000</v>
      </c>
      <c r="H491" s="33">
        <f>APR!J489</f>
        <v>441000</v>
      </c>
      <c r="I491" s="33">
        <f t="shared" si="232"/>
        <v>147000</v>
      </c>
      <c r="J491" s="33">
        <f t="shared" si="232"/>
        <v>0</v>
      </c>
      <c r="K491" s="59">
        <f t="shared" si="216"/>
        <v>588000</v>
      </c>
      <c r="L491" s="54">
        <f t="shared" si="217"/>
        <v>1176000</v>
      </c>
      <c r="M491" s="55">
        <f t="shared" si="218"/>
        <v>0.33333333333333331</v>
      </c>
    </row>
    <row r="492" spans="1:13" x14ac:dyDescent="0.25">
      <c r="A492" s="31">
        <v>521211</v>
      </c>
      <c r="B492" s="32" t="s">
        <v>1</v>
      </c>
      <c r="C492" s="33">
        <f>SUM(C493:C494)</f>
        <v>1764000</v>
      </c>
      <c r="D492" s="33">
        <f>SUM(D493:D494)</f>
        <v>1764000</v>
      </c>
      <c r="E492" s="33">
        <f>SUM(E493:E494)</f>
        <v>1764000</v>
      </c>
      <c r="F492" s="33">
        <f>SUM(F493:F494)</f>
        <v>1764000</v>
      </c>
      <c r="G492" s="33">
        <f>SUM(G493:G494)</f>
        <v>1764000</v>
      </c>
      <c r="H492" s="33">
        <f>APR!J490</f>
        <v>441000</v>
      </c>
      <c r="I492" s="33">
        <f t="shared" ref="I492:J492" si="233">SUM(I493:I494)</f>
        <v>147000</v>
      </c>
      <c r="J492" s="33">
        <f t="shared" si="233"/>
        <v>0</v>
      </c>
      <c r="K492" s="59">
        <f t="shared" si="216"/>
        <v>588000</v>
      </c>
      <c r="L492" s="54">
        <f t="shared" si="217"/>
        <v>1176000</v>
      </c>
      <c r="M492" s="55">
        <f t="shared" si="218"/>
        <v>0.33333333333333331</v>
      </c>
    </row>
    <row r="493" spans="1:13" x14ac:dyDescent="0.25">
      <c r="A493" s="31"/>
      <c r="B493" s="32" t="s">
        <v>281</v>
      </c>
      <c r="C493" s="33">
        <v>504000</v>
      </c>
      <c r="D493" s="33">
        <v>504000</v>
      </c>
      <c r="E493" s="33">
        <v>504000</v>
      </c>
      <c r="F493" s="33">
        <v>504000</v>
      </c>
      <c r="G493" s="33">
        <v>504000</v>
      </c>
      <c r="H493" s="1">
        <f>APR!J491</f>
        <v>126000</v>
      </c>
      <c r="I493" s="33">
        <v>42000</v>
      </c>
      <c r="J493" s="33">
        <v>0</v>
      </c>
      <c r="K493" s="59">
        <f t="shared" si="216"/>
        <v>168000</v>
      </c>
      <c r="L493" s="54">
        <f t="shared" si="217"/>
        <v>336000</v>
      </c>
      <c r="M493" s="55">
        <f t="shared" si="218"/>
        <v>0.33333333333333331</v>
      </c>
    </row>
    <row r="494" spans="1:13" x14ac:dyDescent="0.25">
      <c r="A494" s="31"/>
      <c r="B494" s="32" t="s">
        <v>493</v>
      </c>
      <c r="C494" s="33">
        <v>1260000</v>
      </c>
      <c r="D494" s="33">
        <v>1260000</v>
      </c>
      <c r="E494" s="33">
        <v>1260000</v>
      </c>
      <c r="F494" s="33">
        <v>1260000</v>
      </c>
      <c r="G494" s="33">
        <v>1260000</v>
      </c>
      <c r="H494" s="1">
        <f>APR!J492</f>
        <v>315000</v>
      </c>
      <c r="I494" s="33">
        <v>105000</v>
      </c>
      <c r="J494" s="33">
        <v>0</v>
      </c>
      <c r="K494" s="59">
        <f t="shared" si="216"/>
        <v>420000</v>
      </c>
      <c r="L494" s="54">
        <f t="shared" si="217"/>
        <v>840000</v>
      </c>
      <c r="M494" s="55">
        <f t="shared" si="218"/>
        <v>0.33333333333333331</v>
      </c>
    </row>
    <row r="495" spans="1:13" x14ac:dyDescent="0.25">
      <c r="A495" s="31" t="s">
        <v>217</v>
      </c>
      <c r="B495" s="32" t="s">
        <v>96</v>
      </c>
      <c r="C495" s="33">
        <f t="shared" ref="C495:J497" si="234">C496</f>
        <v>1800000</v>
      </c>
      <c r="D495" s="33">
        <f t="shared" si="234"/>
        <v>1800000</v>
      </c>
      <c r="E495" s="33">
        <f t="shared" si="234"/>
        <v>1800000</v>
      </c>
      <c r="F495" s="33">
        <f t="shared" si="234"/>
        <v>1800000</v>
      </c>
      <c r="G495" s="33">
        <f t="shared" si="234"/>
        <v>1800000</v>
      </c>
      <c r="H495" s="33">
        <f>APR!J493</f>
        <v>450000</v>
      </c>
      <c r="I495" s="33">
        <f t="shared" si="234"/>
        <v>150000</v>
      </c>
      <c r="J495" s="33">
        <f t="shared" si="234"/>
        <v>0</v>
      </c>
      <c r="K495" s="59">
        <f t="shared" si="216"/>
        <v>600000</v>
      </c>
      <c r="L495" s="54">
        <f t="shared" si="217"/>
        <v>1200000</v>
      </c>
      <c r="M495" s="55">
        <f t="shared" si="218"/>
        <v>0.33333333333333331</v>
      </c>
    </row>
    <row r="496" spans="1:13" x14ac:dyDescent="0.25">
      <c r="A496" s="31" t="s">
        <v>0</v>
      </c>
      <c r="B496" s="32" t="s">
        <v>244</v>
      </c>
      <c r="C496" s="33">
        <f t="shared" si="234"/>
        <v>1800000</v>
      </c>
      <c r="D496" s="33">
        <f t="shared" si="234"/>
        <v>1800000</v>
      </c>
      <c r="E496" s="33">
        <f t="shared" si="234"/>
        <v>1800000</v>
      </c>
      <c r="F496" s="33">
        <f t="shared" si="234"/>
        <v>1800000</v>
      </c>
      <c r="G496" s="33">
        <f t="shared" si="234"/>
        <v>1800000</v>
      </c>
      <c r="H496" s="33">
        <f>APR!J494</f>
        <v>450000</v>
      </c>
      <c r="I496" s="33">
        <f t="shared" si="234"/>
        <v>150000</v>
      </c>
      <c r="J496" s="33">
        <f t="shared" si="234"/>
        <v>0</v>
      </c>
      <c r="K496" s="59">
        <f t="shared" si="216"/>
        <v>600000</v>
      </c>
      <c r="L496" s="54">
        <f t="shared" si="217"/>
        <v>1200000</v>
      </c>
      <c r="M496" s="55">
        <f t="shared" si="218"/>
        <v>0.33333333333333331</v>
      </c>
    </row>
    <row r="497" spans="1:13" x14ac:dyDescent="0.25">
      <c r="A497" s="31">
        <v>521211</v>
      </c>
      <c r="B497" s="32" t="s">
        <v>1</v>
      </c>
      <c r="C497" s="33">
        <f t="shared" si="234"/>
        <v>1800000</v>
      </c>
      <c r="D497" s="33">
        <f t="shared" si="234"/>
        <v>1800000</v>
      </c>
      <c r="E497" s="33">
        <f t="shared" si="234"/>
        <v>1800000</v>
      </c>
      <c r="F497" s="33">
        <f t="shared" si="234"/>
        <v>1800000</v>
      </c>
      <c r="G497" s="33">
        <f t="shared" si="234"/>
        <v>1800000</v>
      </c>
      <c r="H497" s="33">
        <f>APR!J495</f>
        <v>450000</v>
      </c>
      <c r="I497" s="33">
        <f t="shared" si="234"/>
        <v>150000</v>
      </c>
      <c r="J497" s="33">
        <f t="shared" si="234"/>
        <v>0</v>
      </c>
      <c r="K497" s="59">
        <f t="shared" si="216"/>
        <v>600000</v>
      </c>
      <c r="L497" s="54">
        <f t="shared" si="217"/>
        <v>1200000</v>
      </c>
      <c r="M497" s="55">
        <f t="shared" si="218"/>
        <v>0.33333333333333331</v>
      </c>
    </row>
    <row r="498" spans="1:13" x14ac:dyDescent="0.25">
      <c r="A498" s="31"/>
      <c r="B498" s="32" t="s">
        <v>478</v>
      </c>
      <c r="C498" s="33">
        <v>1800000</v>
      </c>
      <c r="D498" s="33">
        <v>1800000</v>
      </c>
      <c r="E498" s="33">
        <v>1800000</v>
      </c>
      <c r="F498" s="33">
        <v>1800000</v>
      </c>
      <c r="G498" s="33">
        <v>1800000</v>
      </c>
      <c r="H498" s="1">
        <f>APR!J496</f>
        <v>450000</v>
      </c>
      <c r="I498" s="33">
        <v>150000</v>
      </c>
      <c r="J498" s="33">
        <v>0</v>
      </c>
      <c r="K498" s="59">
        <f t="shared" si="216"/>
        <v>600000</v>
      </c>
      <c r="L498" s="54">
        <f t="shared" si="217"/>
        <v>1200000</v>
      </c>
      <c r="M498" s="55">
        <f t="shared" si="218"/>
        <v>0.33333333333333331</v>
      </c>
    </row>
    <row r="499" spans="1:13" x14ac:dyDescent="0.25">
      <c r="A499" s="31" t="s">
        <v>227</v>
      </c>
      <c r="B499" s="32" t="s">
        <v>97</v>
      </c>
      <c r="C499" s="33">
        <f t="shared" ref="C499:J501" si="235">C500</f>
        <v>420000</v>
      </c>
      <c r="D499" s="33">
        <f t="shared" si="235"/>
        <v>420000</v>
      </c>
      <c r="E499" s="33">
        <f t="shared" si="235"/>
        <v>420000</v>
      </c>
      <c r="F499" s="33">
        <f t="shared" si="235"/>
        <v>420000</v>
      </c>
      <c r="G499" s="33">
        <f t="shared" si="235"/>
        <v>420000</v>
      </c>
      <c r="H499" s="33">
        <f>APR!J497</f>
        <v>105000</v>
      </c>
      <c r="I499" s="33">
        <f t="shared" si="235"/>
        <v>35000</v>
      </c>
      <c r="J499" s="33">
        <f t="shared" si="235"/>
        <v>0</v>
      </c>
      <c r="K499" s="59">
        <f t="shared" si="216"/>
        <v>140000</v>
      </c>
      <c r="L499" s="54">
        <f t="shared" si="217"/>
        <v>280000</v>
      </c>
      <c r="M499" s="55">
        <f t="shared" si="218"/>
        <v>0.33333333333333331</v>
      </c>
    </row>
    <row r="500" spans="1:13" x14ac:dyDescent="0.25">
      <c r="A500" s="31" t="s">
        <v>0</v>
      </c>
      <c r="B500" s="32" t="s">
        <v>244</v>
      </c>
      <c r="C500" s="33">
        <f t="shared" si="235"/>
        <v>420000</v>
      </c>
      <c r="D500" s="33">
        <f t="shared" si="235"/>
        <v>420000</v>
      </c>
      <c r="E500" s="33">
        <f t="shared" si="235"/>
        <v>420000</v>
      </c>
      <c r="F500" s="33">
        <f t="shared" si="235"/>
        <v>420000</v>
      </c>
      <c r="G500" s="33">
        <f t="shared" si="235"/>
        <v>420000</v>
      </c>
      <c r="H500" s="33">
        <f>APR!J498</f>
        <v>105000</v>
      </c>
      <c r="I500" s="33">
        <f t="shared" si="235"/>
        <v>35000</v>
      </c>
      <c r="J500" s="33">
        <f t="shared" si="235"/>
        <v>0</v>
      </c>
      <c r="K500" s="59">
        <f t="shared" si="216"/>
        <v>140000</v>
      </c>
      <c r="L500" s="54">
        <f t="shared" si="217"/>
        <v>280000</v>
      </c>
      <c r="M500" s="55">
        <f t="shared" si="218"/>
        <v>0.33333333333333331</v>
      </c>
    </row>
    <row r="501" spans="1:13" x14ac:dyDescent="0.25">
      <c r="A501" s="31">
        <v>521211</v>
      </c>
      <c r="B501" s="32" t="s">
        <v>1</v>
      </c>
      <c r="C501" s="33">
        <f t="shared" si="235"/>
        <v>420000</v>
      </c>
      <c r="D501" s="33">
        <f t="shared" si="235"/>
        <v>420000</v>
      </c>
      <c r="E501" s="33">
        <f t="shared" si="235"/>
        <v>420000</v>
      </c>
      <c r="F501" s="33">
        <f t="shared" si="235"/>
        <v>420000</v>
      </c>
      <c r="G501" s="33">
        <f t="shared" si="235"/>
        <v>420000</v>
      </c>
      <c r="H501" s="33">
        <f>APR!J499</f>
        <v>105000</v>
      </c>
      <c r="I501" s="33">
        <f t="shared" si="235"/>
        <v>35000</v>
      </c>
      <c r="J501" s="33">
        <f t="shared" si="235"/>
        <v>0</v>
      </c>
      <c r="K501" s="59">
        <f t="shared" si="216"/>
        <v>140000</v>
      </c>
      <c r="L501" s="54">
        <f t="shared" si="217"/>
        <v>280000</v>
      </c>
      <c r="M501" s="55">
        <f t="shared" si="218"/>
        <v>0.33333333333333331</v>
      </c>
    </row>
    <row r="502" spans="1:13" x14ac:dyDescent="0.25">
      <c r="A502" s="31"/>
      <c r="B502" s="32" t="s">
        <v>336</v>
      </c>
      <c r="C502" s="33">
        <v>420000</v>
      </c>
      <c r="D502" s="33">
        <v>420000</v>
      </c>
      <c r="E502" s="33">
        <v>420000</v>
      </c>
      <c r="F502" s="33">
        <v>420000</v>
      </c>
      <c r="G502" s="33">
        <v>420000</v>
      </c>
      <c r="H502" s="1">
        <f>APR!J500</f>
        <v>105000</v>
      </c>
      <c r="I502" s="33">
        <v>35000</v>
      </c>
      <c r="J502" s="33">
        <v>0</v>
      </c>
      <c r="K502" s="59">
        <f t="shared" si="216"/>
        <v>140000</v>
      </c>
      <c r="L502" s="54">
        <f t="shared" si="217"/>
        <v>280000</v>
      </c>
      <c r="M502" s="55">
        <f t="shared" si="218"/>
        <v>0.33333333333333331</v>
      </c>
    </row>
    <row r="503" spans="1:13" x14ac:dyDescent="0.25">
      <c r="A503" s="31" t="s">
        <v>175</v>
      </c>
      <c r="B503" s="32" t="s">
        <v>98</v>
      </c>
      <c r="C503" s="33">
        <f>C504+C508+C512</f>
        <v>4100000</v>
      </c>
      <c r="D503" s="33">
        <f>D504+D508+D512</f>
        <v>4100000</v>
      </c>
      <c r="E503" s="33">
        <f>E504+E508+E512</f>
        <v>4100000</v>
      </c>
      <c r="F503" s="33">
        <f>F504+F508+F512</f>
        <v>4100000</v>
      </c>
      <c r="G503" s="33">
        <f>G504+G508+G512</f>
        <v>4100000</v>
      </c>
      <c r="H503" s="33">
        <f>APR!J501</f>
        <v>1148000</v>
      </c>
      <c r="I503" s="33">
        <f t="shared" ref="I503:J503" si="236">I504+I508+I512</f>
        <v>0</v>
      </c>
      <c r="J503" s="33">
        <f t="shared" si="236"/>
        <v>0</v>
      </c>
      <c r="K503" s="59">
        <f t="shared" si="216"/>
        <v>1148000</v>
      </c>
      <c r="L503" s="54">
        <f t="shared" si="217"/>
        <v>2952000</v>
      </c>
      <c r="M503" s="55">
        <f t="shared" si="218"/>
        <v>0.28000000000000003</v>
      </c>
    </row>
    <row r="504" spans="1:13" x14ac:dyDescent="0.25">
      <c r="A504" s="31" t="s">
        <v>216</v>
      </c>
      <c r="B504" s="32" t="s">
        <v>99</v>
      </c>
      <c r="C504" s="33">
        <f t="shared" ref="C504:J506" si="237">C505</f>
        <v>1100000</v>
      </c>
      <c r="D504" s="33">
        <f t="shared" si="237"/>
        <v>1100000</v>
      </c>
      <c r="E504" s="33">
        <f t="shared" si="237"/>
        <v>1100000</v>
      </c>
      <c r="F504" s="33">
        <f t="shared" si="237"/>
        <v>1100000</v>
      </c>
      <c r="G504" s="33">
        <f t="shared" si="237"/>
        <v>1100000</v>
      </c>
      <c r="H504" s="33">
        <f>APR!J502</f>
        <v>308000</v>
      </c>
      <c r="I504" s="33">
        <f t="shared" si="237"/>
        <v>0</v>
      </c>
      <c r="J504" s="33">
        <f t="shared" si="237"/>
        <v>0</v>
      </c>
      <c r="K504" s="59">
        <f t="shared" si="216"/>
        <v>308000</v>
      </c>
      <c r="L504" s="54">
        <f t="shared" si="217"/>
        <v>792000</v>
      </c>
      <c r="M504" s="55">
        <f t="shared" si="218"/>
        <v>0.28000000000000003</v>
      </c>
    </row>
    <row r="505" spans="1:13" x14ac:dyDescent="0.25">
      <c r="A505" s="31" t="s">
        <v>0</v>
      </c>
      <c r="B505" s="32" t="s">
        <v>246</v>
      </c>
      <c r="C505" s="33">
        <f t="shared" si="237"/>
        <v>1100000</v>
      </c>
      <c r="D505" s="33">
        <f t="shared" si="237"/>
        <v>1100000</v>
      </c>
      <c r="E505" s="33">
        <f t="shared" si="237"/>
        <v>1100000</v>
      </c>
      <c r="F505" s="33">
        <f t="shared" si="237"/>
        <v>1100000</v>
      </c>
      <c r="G505" s="33">
        <f t="shared" si="237"/>
        <v>1100000</v>
      </c>
      <c r="H505" s="33">
        <f>APR!J503</f>
        <v>308000</v>
      </c>
      <c r="I505" s="33">
        <f t="shared" si="237"/>
        <v>0</v>
      </c>
      <c r="J505" s="33">
        <f t="shared" si="237"/>
        <v>0</v>
      </c>
      <c r="K505" s="59">
        <f t="shared" si="216"/>
        <v>308000</v>
      </c>
      <c r="L505" s="54">
        <f t="shared" si="217"/>
        <v>792000</v>
      </c>
      <c r="M505" s="55">
        <f t="shared" si="218"/>
        <v>0.28000000000000003</v>
      </c>
    </row>
    <row r="506" spans="1:13" x14ac:dyDescent="0.25">
      <c r="A506" s="31">
        <v>521211</v>
      </c>
      <c r="B506" s="32" t="s">
        <v>1</v>
      </c>
      <c r="C506" s="33">
        <f t="shared" si="237"/>
        <v>1100000</v>
      </c>
      <c r="D506" s="33">
        <f t="shared" si="237"/>
        <v>1100000</v>
      </c>
      <c r="E506" s="33">
        <f t="shared" si="237"/>
        <v>1100000</v>
      </c>
      <c r="F506" s="33">
        <f t="shared" si="237"/>
        <v>1100000</v>
      </c>
      <c r="G506" s="33">
        <f t="shared" si="237"/>
        <v>1100000</v>
      </c>
      <c r="H506" s="33">
        <f>APR!J504</f>
        <v>308000</v>
      </c>
      <c r="I506" s="33">
        <f t="shared" si="237"/>
        <v>0</v>
      </c>
      <c r="J506" s="33">
        <f t="shared" si="237"/>
        <v>0</v>
      </c>
      <c r="K506" s="59">
        <f t="shared" si="216"/>
        <v>308000</v>
      </c>
      <c r="L506" s="54">
        <f t="shared" si="217"/>
        <v>792000</v>
      </c>
      <c r="M506" s="55">
        <f t="shared" si="218"/>
        <v>0.28000000000000003</v>
      </c>
    </row>
    <row r="507" spans="1:13" x14ac:dyDescent="0.25">
      <c r="A507" s="31"/>
      <c r="B507" s="32" t="s">
        <v>281</v>
      </c>
      <c r="C507" s="33">
        <v>1100000</v>
      </c>
      <c r="D507" s="33">
        <v>1100000</v>
      </c>
      <c r="E507" s="33">
        <v>1100000</v>
      </c>
      <c r="F507" s="33">
        <v>1100000</v>
      </c>
      <c r="G507" s="33">
        <v>1100000</v>
      </c>
      <c r="H507" s="1">
        <f>APR!J505</f>
        <v>308000</v>
      </c>
      <c r="I507" s="33"/>
      <c r="J507" s="33">
        <v>0</v>
      </c>
      <c r="K507" s="59">
        <f t="shared" si="216"/>
        <v>308000</v>
      </c>
      <c r="L507" s="54">
        <f t="shared" si="217"/>
        <v>792000</v>
      </c>
      <c r="M507" s="55">
        <f t="shared" si="218"/>
        <v>0.28000000000000003</v>
      </c>
    </row>
    <row r="508" spans="1:13" x14ac:dyDescent="0.25">
      <c r="A508" s="31" t="s">
        <v>217</v>
      </c>
      <c r="B508" s="32" t="s">
        <v>100</v>
      </c>
      <c r="C508" s="33">
        <f t="shared" ref="C508:J510" si="238">C509</f>
        <v>2500000</v>
      </c>
      <c r="D508" s="33">
        <f t="shared" si="238"/>
        <v>2500000</v>
      </c>
      <c r="E508" s="33">
        <f t="shared" si="238"/>
        <v>2500000</v>
      </c>
      <c r="F508" s="33">
        <f t="shared" si="238"/>
        <v>2500000</v>
      </c>
      <c r="G508" s="33">
        <f t="shared" si="238"/>
        <v>2500000</v>
      </c>
      <c r="H508" s="33">
        <f>APR!J506</f>
        <v>700000</v>
      </c>
      <c r="I508" s="33">
        <f t="shared" si="238"/>
        <v>0</v>
      </c>
      <c r="J508" s="33">
        <f t="shared" si="238"/>
        <v>0</v>
      </c>
      <c r="K508" s="59">
        <f t="shared" si="216"/>
        <v>700000</v>
      </c>
      <c r="L508" s="54">
        <f t="shared" si="217"/>
        <v>1800000</v>
      </c>
      <c r="M508" s="55">
        <f t="shared" si="218"/>
        <v>0.28000000000000003</v>
      </c>
    </row>
    <row r="509" spans="1:13" x14ac:dyDescent="0.25">
      <c r="A509" s="31" t="s">
        <v>0</v>
      </c>
      <c r="B509" s="32" t="s">
        <v>244</v>
      </c>
      <c r="C509" s="33">
        <f t="shared" si="238"/>
        <v>2500000</v>
      </c>
      <c r="D509" s="33">
        <f t="shared" si="238"/>
        <v>2500000</v>
      </c>
      <c r="E509" s="33">
        <f t="shared" si="238"/>
        <v>2500000</v>
      </c>
      <c r="F509" s="33">
        <f t="shared" si="238"/>
        <v>2500000</v>
      </c>
      <c r="G509" s="33">
        <f t="shared" si="238"/>
        <v>2500000</v>
      </c>
      <c r="H509" s="33">
        <f>APR!J507</f>
        <v>700000</v>
      </c>
      <c r="I509" s="33">
        <f t="shared" si="238"/>
        <v>0</v>
      </c>
      <c r="J509" s="33">
        <f t="shared" si="238"/>
        <v>0</v>
      </c>
      <c r="K509" s="59">
        <f t="shared" si="216"/>
        <v>700000</v>
      </c>
      <c r="L509" s="54">
        <f t="shared" si="217"/>
        <v>1800000</v>
      </c>
      <c r="M509" s="55">
        <f t="shared" si="218"/>
        <v>0.28000000000000003</v>
      </c>
    </row>
    <row r="510" spans="1:13" x14ac:dyDescent="0.25">
      <c r="A510" s="31">
        <v>524113</v>
      </c>
      <c r="B510" s="32" t="s">
        <v>38</v>
      </c>
      <c r="C510" s="33">
        <f t="shared" si="238"/>
        <v>2500000</v>
      </c>
      <c r="D510" s="33">
        <f t="shared" si="238"/>
        <v>2500000</v>
      </c>
      <c r="E510" s="33">
        <f t="shared" si="238"/>
        <v>2500000</v>
      </c>
      <c r="F510" s="33">
        <f t="shared" si="238"/>
        <v>2500000</v>
      </c>
      <c r="G510" s="33">
        <f t="shared" si="238"/>
        <v>2500000</v>
      </c>
      <c r="H510" s="33">
        <f>APR!J508</f>
        <v>700000</v>
      </c>
      <c r="I510" s="33">
        <f t="shared" si="238"/>
        <v>0</v>
      </c>
      <c r="J510" s="33">
        <f t="shared" si="238"/>
        <v>0</v>
      </c>
      <c r="K510" s="59">
        <f t="shared" si="216"/>
        <v>700000</v>
      </c>
      <c r="L510" s="54">
        <f t="shared" si="217"/>
        <v>1800000</v>
      </c>
      <c r="M510" s="55">
        <f t="shared" si="218"/>
        <v>0.28000000000000003</v>
      </c>
    </row>
    <row r="511" spans="1:13" x14ac:dyDescent="0.25">
      <c r="A511" s="31"/>
      <c r="B511" s="32" t="s">
        <v>348</v>
      </c>
      <c r="C511" s="33">
        <v>2500000</v>
      </c>
      <c r="D511" s="33">
        <v>2500000</v>
      </c>
      <c r="E511" s="33">
        <v>2500000</v>
      </c>
      <c r="F511" s="33">
        <v>2500000</v>
      </c>
      <c r="G511" s="33">
        <v>2500000</v>
      </c>
      <c r="H511" s="1">
        <f>APR!J509</f>
        <v>700000</v>
      </c>
      <c r="I511" s="33"/>
      <c r="J511" s="33">
        <v>0</v>
      </c>
      <c r="K511" s="59">
        <f t="shared" si="216"/>
        <v>700000</v>
      </c>
      <c r="L511" s="54">
        <f t="shared" si="217"/>
        <v>1800000</v>
      </c>
      <c r="M511" s="55">
        <f t="shared" si="218"/>
        <v>0.28000000000000003</v>
      </c>
    </row>
    <row r="512" spans="1:13" x14ac:dyDescent="0.25">
      <c r="A512" s="31" t="s">
        <v>227</v>
      </c>
      <c r="B512" s="32" t="s">
        <v>101</v>
      </c>
      <c r="C512" s="33">
        <f t="shared" ref="C512:J514" si="239">C513</f>
        <v>500000</v>
      </c>
      <c r="D512" s="33">
        <f t="shared" si="239"/>
        <v>500000</v>
      </c>
      <c r="E512" s="33">
        <f t="shared" si="239"/>
        <v>500000</v>
      </c>
      <c r="F512" s="33">
        <f t="shared" si="239"/>
        <v>500000</v>
      </c>
      <c r="G512" s="33">
        <f t="shared" si="239"/>
        <v>500000</v>
      </c>
      <c r="H512" s="33">
        <f>APR!J510</f>
        <v>140000</v>
      </c>
      <c r="I512" s="33">
        <f t="shared" si="239"/>
        <v>0</v>
      </c>
      <c r="J512" s="33">
        <f t="shared" si="239"/>
        <v>0</v>
      </c>
      <c r="K512" s="59">
        <f t="shared" si="216"/>
        <v>140000</v>
      </c>
      <c r="L512" s="54">
        <f t="shared" si="217"/>
        <v>360000</v>
      </c>
      <c r="M512" s="55">
        <f t="shared" si="218"/>
        <v>0.28000000000000003</v>
      </c>
    </row>
    <row r="513" spans="1:14" x14ac:dyDescent="0.25">
      <c r="A513" s="31" t="s">
        <v>0</v>
      </c>
      <c r="B513" s="32" t="s">
        <v>244</v>
      </c>
      <c r="C513" s="33">
        <f t="shared" si="239"/>
        <v>500000</v>
      </c>
      <c r="D513" s="33">
        <f t="shared" si="239"/>
        <v>500000</v>
      </c>
      <c r="E513" s="33">
        <f t="shared" si="239"/>
        <v>500000</v>
      </c>
      <c r="F513" s="33">
        <f t="shared" si="239"/>
        <v>500000</v>
      </c>
      <c r="G513" s="33">
        <f t="shared" si="239"/>
        <v>500000</v>
      </c>
      <c r="H513" s="33">
        <f>APR!J511</f>
        <v>140000</v>
      </c>
      <c r="I513" s="33">
        <f t="shared" si="239"/>
        <v>0</v>
      </c>
      <c r="J513" s="33">
        <f t="shared" si="239"/>
        <v>0</v>
      </c>
      <c r="K513" s="59">
        <f t="shared" si="216"/>
        <v>140000</v>
      </c>
      <c r="L513" s="54">
        <f t="shared" si="217"/>
        <v>360000</v>
      </c>
      <c r="M513" s="55">
        <f t="shared" si="218"/>
        <v>0.28000000000000003</v>
      </c>
    </row>
    <row r="514" spans="1:14" x14ac:dyDescent="0.25">
      <c r="A514" s="31">
        <v>521211</v>
      </c>
      <c r="B514" s="32" t="s">
        <v>1</v>
      </c>
      <c r="C514" s="33">
        <f t="shared" si="239"/>
        <v>500000</v>
      </c>
      <c r="D514" s="33">
        <f t="shared" si="239"/>
        <v>500000</v>
      </c>
      <c r="E514" s="33">
        <f t="shared" si="239"/>
        <v>500000</v>
      </c>
      <c r="F514" s="33">
        <f t="shared" si="239"/>
        <v>500000</v>
      </c>
      <c r="G514" s="33">
        <f t="shared" si="239"/>
        <v>500000</v>
      </c>
      <c r="H514" s="33">
        <f>APR!J512</f>
        <v>140000</v>
      </c>
      <c r="I514" s="33">
        <f t="shared" si="239"/>
        <v>0</v>
      </c>
      <c r="J514" s="33">
        <f t="shared" si="239"/>
        <v>0</v>
      </c>
      <c r="K514" s="59">
        <f t="shared" si="216"/>
        <v>140000</v>
      </c>
      <c r="L514" s="54">
        <f t="shared" si="217"/>
        <v>360000</v>
      </c>
      <c r="M514" s="55">
        <f t="shared" si="218"/>
        <v>0.28000000000000003</v>
      </c>
    </row>
    <row r="515" spans="1:14" x14ac:dyDescent="0.25">
      <c r="A515" s="31"/>
      <c r="B515" s="32" t="s">
        <v>336</v>
      </c>
      <c r="C515" s="33">
        <v>500000</v>
      </c>
      <c r="D515" s="33">
        <v>500000</v>
      </c>
      <c r="E515" s="33">
        <v>500000</v>
      </c>
      <c r="F515" s="33">
        <v>500000</v>
      </c>
      <c r="G515" s="33">
        <v>500000</v>
      </c>
      <c r="H515" s="1">
        <f>APR!J513</f>
        <v>140000</v>
      </c>
      <c r="I515" s="33"/>
      <c r="J515" s="33">
        <v>0</v>
      </c>
      <c r="K515" s="59">
        <f t="shared" si="216"/>
        <v>140000</v>
      </c>
      <c r="L515" s="54">
        <f t="shared" si="217"/>
        <v>360000</v>
      </c>
      <c r="M515" s="55">
        <f t="shared" si="218"/>
        <v>0.28000000000000003</v>
      </c>
    </row>
    <row r="516" spans="1:14" x14ac:dyDescent="0.25">
      <c r="A516" s="31" t="s">
        <v>174</v>
      </c>
      <c r="B516" s="32" t="s">
        <v>247</v>
      </c>
      <c r="C516" s="33">
        <f>C517+C527+C537</f>
        <v>6040000</v>
      </c>
      <c r="D516" s="33">
        <f>D517+D527+D537</f>
        <v>6040000</v>
      </c>
      <c r="E516" s="33">
        <f>E517+E527+E537</f>
        <v>6040000</v>
      </c>
      <c r="F516" s="33">
        <f>F517+F527+F537</f>
        <v>6040000</v>
      </c>
      <c r="G516" s="33">
        <f>G517+G527+G537</f>
        <v>6040000</v>
      </c>
      <c r="H516" s="33">
        <f>APR!J514</f>
        <v>0</v>
      </c>
      <c r="I516" s="33">
        <f t="shared" ref="I516:J516" si="240">I517+I527+I537</f>
        <v>0</v>
      </c>
      <c r="J516" s="33">
        <f t="shared" si="240"/>
        <v>0</v>
      </c>
      <c r="K516" s="59">
        <f t="shared" si="216"/>
        <v>0</v>
      </c>
      <c r="L516" s="54">
        <f t="shared" si="217"/>
        <v>6040000</v>
      </c>
      <c r="M516" s="55">
        <f t="shared" si="218"/>
        <v>0</v>
      </c>
    </row>
    <row r="517" spans="1:14" x14ac:dyDescent="0.25">
      <c r="A517" s="31" t="s">
        <v>216</v>
      </c>
      <c r="B517" s="32" t="s">
        <v>102</v>
      </c>
      <c r="C517" s="33">
        <f>C518+C521</f>
        <v>1280000</v>
      </c>
      <c r="D517" s="33">
        <f>D518+D521</f>
        <v>1280000</v>
      </c>
      <c r="E517" s="33">
        <f>E518+E521</f>
        <v>1280000</v>
      </c>
      <c r="F517" s="33">
        <f>F518+F521</f>
        <v>1280000</v>
      </c>
      <c r="G517" s="33">
        <f>G518+G521</f>
        <v>1280000</v>
      </c>
      <c r="H517" s="33">
        <f>APR!J515</f>
        <v>0</v>
      </c>
      <c r="I517" s="33">
        <f t="shared" ref="I517:J517" si="241">I518+I521</f>
        <v>0</v>
      </c>
      <c r="J517" s="33">
        <f t="shared" si="241"/>
        <v>0</v>
      </c>
      <c r="K517" s="59">
        <f t="shared" si="216"/>
        <v>0</v>
      </c>
      <c r="L517" s="54">
        <f t="shared" si="217"/>
        <v>1280000</v>
      </c>
      <c r="M517" s="55">
        <f t="shared" si="218"/>
        <v>0</v>
      </c>
    </row>
    <row r="518" spans="1:14" x14ac:dyDescent="0.25">
      <c r="A518" s="31" t="s">
        <v>0</v>
      </c>
      <c r="B518" s="32" t="s">
        <v>245</v>
      </c>
      <c r="C518" s="33">
        <f t="shared" ref="C518:J519" si="242">C519</f>
        <v>240000</v>
      </c>
      <c r="D518" s="33">
        <f t="shared" si="242"/>
        <v>240000</v>
      </c>
      <c r="E518" s="33">
        <f t="shared" si="242"/>
        <v>240000</v>
      </c>
      <c r="F518" s="33">
        <f t="shared" si="242"/>
        <v>240000</v>
      </c>
      <c r="G518" s="33">
        <f t="shared" si="242"/>
        <v>240000</v>
      </c>
      <c r="H518" s="33">
        <f>APR!J516</f>
        <v>0</v>
      </c>
      <c r="I518" s="33">
        <f t="shared" si="242"/>
        <v>0</v>
      </c>
      <c r="J518" s="33">
        <f t="shared" si="242"/>
        <v>0</v>
      </c>
      <c r="K518" s="59">
        <f t="shared" si="216"/>
        <v>0</v>
      </c>
      <c r="L518" s="54">
        <f t="shared" si="217"/>
        <v>240000</v>
      </c>
      <c r="M518" s="55">
        <f t="shared" si="218"/>
        <v>0</v>
      </c>
    </row>
    <row r="519" spans="1:14" x14ac:dyDescent="0.25">
      <c r="A519" s="31">
        <v>521211</v>
      </c>
      <c r="B519" s="32" t="s">
        <v>1</v>
      </c>
      <c r="C519" s="33">
        <f t="shared" si="242"/>
        <v>240000</v>
      </c>
      <c r="D519" s="33">
        <f t="shared" si="242"/>
        <v>240000</v>
      </c>
      <c r="E519" s="33">
        <f t="shared" si="242"/>
        <v>240000</v>
      </c>
      <c r="F519" s="33">
        <f t="shared" si="242"/>
        <v>240000</v>
      </c>
      <c r="G519" s="33">
        <f t="shared" si="242"/>
        <v>240000</v>
      </c>
      <c r="H519" s="33">
        <f>APR!J517</f>
        <v>0</v>
      </c>
      <c r="I519" s="33">
        <f t="shared" si="242"/>
        <v>0</v>
      </c>
      <c r="J519" s="33">
        <f t="shared" si="242"/>
        <v>0</v>
      </c>
      <c r="K519" s="59">
        <f t="shared" si="216"/>
        <v>0</v>
      </c>
      <c r="L519" s="54">
        <f t="shared" si="217"/>
        <v>240000</v>
      </c>
      <c r="M519" s="55">
        <f t="shared" si="218"/>
        <v>0</v>
      </c>
    </row>
    <row r="520" spans="1:14" x14ac:dyDescent="0.25">
      <c r="A520" s="31"/>
      <c r="B520" s="32" t="s">
        <v>497</v>
      </c>
      <c r="C520" s="33">
        <v>240000</v>
      </c>
      <c r="D520" s="33">
        <v>240000</v>
      </c>
      <c r="E520" s="33">
        <v>240000</v>
      </c>
      <c r="F520" s="33">
        <v>240000</v>
      </c>
      <c r="G520" s="33">
        <v>240000</v>
      </c>
      <c r="H520" s="1">
        <f>APR!J518</f>
        <v>0</v>
      </c>
      <c r="I520" s="33">
        <v>0</v>
      </c>
      <c r="J520" s="33">
        <v>0</v>
      </c>
      <c r="K520" s="59">
        <f t="shared" si="216"/>
        <v>0</v>
      </c>
      <c r="L520" s="54">
        <f t="shared" si="217"/>
        <v>240000</v>
      </c>
      <c r="M520" s="55">
        <f t="shared" si="218"/>
        <v>0</v>
      </c>
    </row>
    <row r="521" spans="1:14" x14ac:dyDescent="0.25">
      <c r="A521" s="31" t="s">
        <v>11</v>
      </c>
      <c r="B521" s="32" t="s">
        <v>32</v>
      </c>
      <c r="C521" s="33">
        <f>C522+C524</f>
        <v>1040000</v>
      </c>
      <c r="D521" s="33">
        <f>D522+D524</f>
        <v>1040000</v>
      </c>
      <c r="E521" s="33">
        <f>E522+E524</f>
        <v>1040000</v>
      </c>
      <c r="F521" s="33">
        <f>F522+F524</f>
        <v>1040000</v>
      </c>
      <c r="G521" s="33">
        <f>G522+G524</f>
        <v>1040000</v>
      </c>
      <c r="H521" s="33">
        <f>APR!J519</f>
        <v>0</v>
      </c>
      <c r="I521" s="33">
        <f t="shared" ref="I521:J521" si="243">I522+I524</f>
        <v>0</v>
      </c>
      <c r="J521" s="33">
        <f t="shared" si="243"/>
        <v>0</v>
      </c>
      <c r="K521" s="59">
        <f t="shared" si="216"/>
        <v>0</v>
      </c>
      <c r="L521" s="54">
        <f t="shared" si="217"/>
        <v>1040000</v>
      </c>
      <c r="M521" s="55">
        <f t="shared" si="218"/>
        <v>0</v>
      </c>
    </row>
    <row r="522" spans="1:14" x14ac:dyDescent="0.25">
      <c r="A522" s="31">
        <v>521211</v>
      </c>
      <c r="B522" s="32" t="s">
        <v>1</v>
      </c>
      <c r="C522" s="33">
        <f>C523</f>
        <v>160000</v>
      </c>
      <c r="D522" s="33">
        <f>D523</f>
        <v>160000</v>
      </c>
      <c r="E522" s="33">
        <f>E523</f>
        <v>160000</v>
      </c>
      <c r="F522" s="33">
        <f>F523</f>
        <v>160000</v>
      </c>
      <c r="G522" s="33">
        <f>G523</f>
        <v>160000</v>
      </c>
      <c r="H522" s="33">
        <f>APR!J520</f>
        <v>0</v>
      </c>
      <c r="I522" s="33">
        <f t="shared" ref="I522:J522" si="244">I523</f>
        <v>0</v>
      </c>
      <c r="J522" s="33">
        <f t="shared" si="244"/>
        <v>0</v>
      </c>
      <c r="K522" s="59">
        <f t="shared" ref="K522:K595" si="245">SUM(H522:J522)</f>
        <v>0</v>
      </c>
      <c r="L522" s="54">
        <f t="shared" ref="L522:L585" si="246">F522-K522</f>
        <v>160000</v>
      </c>
      <c r="M522" s="55">
        <f t="shared" ref="M522:M585" si="247">K522/F522</f>
        <v>0</v>
      </c>
    </row>
    <row r="523" spans="1:14" x14ac:dyDescent="0.25">
      <c r="A523" s="31"/>
      <c r="B523" s="32" t="s">
        <v>281</v>
      </c>
      <c r="C523" s="33">
        <v>160000</v>
      </c>
      <c r="D523" s="33">
        <v>160000</v>
      </c>
      <c r="E523" s="33">
        <v>160000</v>
      </c>
      <c r="F523" s="33">
        <v>160000</v>
      </c>
      <c r="G523" s="33">
        <v>160000</v>
      </c>
      <c r="H523" s="1">
        <f>APR!J521</f>
        <v>0</v>
      </c>
      <c r="I523" s="33">
        <v>0</v>
      </c>
      <c r="J523" s="33">
        <v>0</v>
      </c>
      <c r="K523" s="59">
        <f t="shared" si="245"/>
        <v>0</v>
      </c>
      <c r="L523" s="54">
        <f t="shared" si="246"/>
        <v>160000</v>
      </c>
      <c r="M523" s="55">
        <f t="shared" si="247"/>
        <v>0</v>
      </c>
    </row>
    <row r="524" spans="1:14" x14ac:dyDescent="0.25">
      <c r="A524" s="31">
        <v>524114</v>
      </c>
      <c r="B524" s="32" t="s">
        <v>103</v>
      </c>
      <c r="C524" s="33">
        <f>SUM(C525:C526)</f>
        <v>880000</v>
      </c>
      <c r="D524" s="33">
        <f>SUM(D525:D526)</f>
        <v>880000</v>
      </c>
      <c r="E524" s="33">
        <f>SUM(E525:E526)</f>
        <v>880000</v>
      </c>
      <c r="F524" s="33">
        <f>SUM(F525:F526)</f>
        <v>880000</v>
      </c>
      <c r="G524" s="33">
        <f>SUM(G525:G526)</f>
        <v>880000</v>
      </c>
      <c r="H524" s="33">
        <f>APR!J522</f>
        <v>0</v>
      </c>
      <c r="I524" s="33">
        <f t="shared" ref="I524:J524" si="248">SUM(I525:I526)</f>
        <v>0</v>
      </c>
      <c r="J524" s="33">
        <f t="shared" si="248"/>
        <v>0</v>
      </c>
      <c r="K524" s="59">
        <f t="shared" si="245"/>
        <v>0</v>
      </c>
      <c r="L524" s="54">
        <f t="shared" si="246"/>
        <v>880000</v>
      </c>
      <c r="M524" s="55">
        <f t="shared" si="247"/>
        <v>0</v>
      </c>
    </row>
    <row r="525" spans="1:14" x14ac:dyDescent="0.25">
      <c r="A525" s="31"/>
      <c r="B525" s="32" t="s">
        <v>403</v>
      </c>
      <c r="C525" s="33">
        <v>440000</v>
      </c>
      <c r="D525" s="33">
        <v>440000</v>
      </c>
      <c r="E525" s="33">
        <v>440000</v>
      </c>
      <c r="F525" s="33">
        <v>440000</v>
      </c>
      <c r="G525" s="33">
        <v>440000</v>
      </c>
      <c r="H525" s="1">
        <f>APR!J523</f>
        <v>0</v>
      </c>
      <c r="I525" s="33">
        <v>0</v>
      </c>
      <c r="J525" s="33">
        <v>0</v>
      </c>
      <c r="K525" s="59">
        <f t="shared" si="245"/>
        <v>0</v>
      </c>
      <c r="L525" s="54">
        <f t="shared" si="246"/>
        <v>440000</v>
      </c>
      <c r="M525" s="55">
        <f t="shared" si="247"/>
        <v>0</v>
      </c>
    </row>
    <row r="526" spans="1:14" x14ac:dyDescent="0.25">
      <c r="A526" s="31"/>
      <c r="B526" s="32" t="s">
        <v>404</v>
      </c>
      <c r="C526" s="33">
        <v>440000</v>
      </c>
      <c r="D526" s="33">
        <v>440000</v>
      </c>
      <c r="E526" s="33">
        <v>440000</v>
      </c>
      <c r="F526" s="33">
        <v>440000</v>
      </c>
      <c r="G526" s="33">
        <v>440000</v>
      </c>
      <c r="H526" s="1">
        <f>APR!J524</f>
        <v>0</v>
      </c>
      <c r="I526" s="33">
        <v>0</v>
      </c>
      <c r="J526" s="33">
        <v>0</v>
      </c>
      <c r="K526" s="59">
        <f t="shared" si="245"/>
        <v>0</v>
      </c>
      <c r="L526" s="54">
        <f t="shared" si="246"/>
        <v>440000</v>
      </c>
      <c r="M526" s="55">
        <f t="shared" si="247"/>
        <v>0</v>
      </c>
    </row>
    <row r="527" spans="1:14" x14ac:dyDescent="0.25">
      <c r="A527" s="31" t="s">
        <v>217</v>
      </c>
      <c r="B527" s="32" t="s">
        <v>104</v>
      </c>
      <c r="C527" s="33">
        <f>C528</f>
        <v>4360000</v>
      </c>
      <c r="D527" s="33">
        <f>D528</f>
        <v>4360000</v>
      </c>
      <c r="E527" s="33">
        <f>E528</f>
        <v>4360000</v>
      </c>
      <c r="F527" s="33">
        <f>F528</f>
        <v>4360000</v>
      </c>
      <c r="G527" s="33">
        <f>G528</f>
        <v>4360000</v>
      </c>
      <c r="H527" s="33">
        <f>APR!J525</f>
        <v>0</v>
      </c>
      <c r="I527" s="33">
        <f t="shared" ref="I527:J527" si="249">I528</f>
        <v>0</v>
      </c>
      <c r="J527" s="33">
        <f t="shared" si="249"/>
        <v>0</v>
      </c>
      <c r="K527" s="59">
        <f t="shared" si="245"/>
        <v>0</v>
      </c>
      <c r="L527" s="54">
        <f t="shared" si="246"/>
        <v>4360000</v>
      </c>
      <c r="M527" s="55">
        <f t="shared" si="247"/>
        <v>0</v>
      </c>
    </row>
    <row r="528" spans="1:14" s="7" customFormat="1" x14ac:dyDescent="0.25">
      <c r="A528" s="31" t="s">
        <v>0</v>
      </c>
      <c r="B528" s="32" t="s">
        <v>244</v>
      </c>
      <c r="C528" s="33">
        <f>C529+C531+C534</f>
        <v>4360000</v>
      </c>
      <c r="D528" s="33">
        <f>D529+D531+D534</f>
        <v>4360000</v>
      </c>
      <c r="E528" s="33">
        <f>E529+E531+E534</f>
        <v>4360000</v>
      </c>
      <c r="F528" s="33">
        <f>F529+F531+F534</f>
        <v>4360000</v>
      </c>
      <c r="G528" s="33">
        <f>G529+G531+G534</f>
        <v>4360000</v>
      </c>
      <c r="H528" s="33">
        <f>APR!J526</f>
        <v>0</v>
      </c>
      <c r="I528" s="33">
        <f t="shared" ref="I528:J528" si="250">I529+I531+I534</f>
        <v>0</v>
      </c>
      <c r="J528" s="33">
        <f t="shared" si="250"/>
        <v>0</v>
      </c>
      <c r="K528" s="59">
        <f t="shared" si="245"/>
        <v>0</v>
      </c>
      <c r="L528" s="54">
        <f t="shared" si="246"/>
        <v>4360000</v>
      </c>
      <c r="M528" s="55">
        <f t="shared" si="247"/>
        <v>0</v>
      </c>
      <c r="N528" s="16"/>
    </row>
    <row r="529" spans="1:14" x14ac:dyDescent="0.25">
      <c r="A529" s="31">
        <v>521211</v>
      </c>
      <c r="B529" s="32" t="s">
        <v>1</v>
      </c>
      <c r="C529" s="33">
        <f>C530</f>
        <v>900000</v>
      </c>
      <c r="D529" s="33">
        <f>D530</f>
        <v>900000</v>
      </c>
      <c r="E529" s="33">
        <f>E530</f>
        <v>900000</v>
      </c>
      <c r="F529" s="33">
        <f>F530</f>
        <v>900000</v>
      </c>
      <c r="G529" s="33">
        <f>G530</f>
        <v>900000</v>
      </c>
      <c r="H529" s="33">
        <f>APR!J527</f>
        <v>0</v>
      </c>
      <c r="I529" s="33">
        <f t="shared" ref="I529:J529" si="251">I530</f>
        <v>0</v>
      </c>
      <c r="J529" s="33">
        <f t="shared" si="251"/>
        <v>0</v>
      </c>
      <c r="K529" s="59">
        <f t="shared" si="245"/>
        <v>0</v>
      </c>
      <c r="L529" s="54">
        <f t="shared" si="246"/>
        <v>900000</v>
      </c>
      <c r="M529" s="55">
        <f t="shared" si="247"/>
        <v>0</v>
      </c>
    </row>
    <row r="530" spans="1:14" x14ac:dyDescent="0.25">
      <c r="A530" s="31"/>
      <c r="B530" s="32" t="s">
        <v>349</v>
      </c>
      <c r="C530" s="33">
        <v>900000</v>
      </c>
      <c r="D530" s="33">
        <v>900000</v>
      </c>
      <c r="E530" s="33">
        <v>900000</v>
      </c>
      <c r="F530" s="33">
        <v>900000</v>
      </c>
      <c r="G530" s="33">
        <v>900000</v>
      </c>
      <c r="H530" s="1">
        <f>APR!J528</f>
        <v>0</v>
      </c>
      <c r="I530" s="33">
        <v>0</v>
      </c>
      <c r="J530" s="33">
        <v>0</v>
      </c>
      <c r="K530" s="59">
        <f t="shared" si="245"/>
        <v>0</v>
      </c>
      <c r="L530" s="54">
        <f t="shared" si="246"/>
        <v>900000</v>
      </c>
      <c r="M530" s="55">
        <f t="shared" si="247"/>
        <v>0</v>
      </c>
    </row>
    <row r="531" spans="1:14" x14ac:dyDescent="0.25">
      <c r="A531" s="31">
        <v>522151</v>
      </c>
      <c r="B531" s="32" t="s">
        <v>34</v>
      </c>
      <c r="C531" s="33">
        <f>SUM(C532:C533)</f>
        <v>1700000</v>
      </c>
      <c r="D531" s="33">
        <f>SUM(D532:D533)</f>
        <v>1700000</v>
      </c>
      <c r="E531" s="33">
        <f>SUM(E532:E533)</f>
        <v>1700000</v>
      </c>
      <c r="F531" s="33">
        <f>SUM(F532:F533)</f>
        <v>1700000</v>
      </c>
      <c r="G531" s="33">
        <f>SUM(G532:G533)</f>
        <v>1700000</v>
      </c>
      <c r="H531" s="33">
        <f>APR!J529</f>
        <v>0</v>
      </c>
      <c r="I531" s="33">
        <f t="shared" ref="I531:J531" si="252">SUM(I532:I533)</f>
        <v>0</v>
      </c>
      <c r="J531" s="33">
        <f t="shared" si="252"/>
        <v>0</v>
      </c>
      <c r="K531" s="59">
        <f t="shared" si="245"/>
        <v>0</v>
      </c>
      <c r="L531" s="54">
        <f t="shared" si="246"/>
        <v>1700000</v>
      </c>
      <c r="M531" s="55">
        <f t="shared" si="247"/>
        <v>0</v>
      </c>
    </row>
    <row r="532" spans="1:14" x14ac:dyDescent="0.25">
      <c r="A532" s="31"/>
      <c r="B532" s="32" t="s">
        <v>464</v>
      </c>
      <c r="C532" s="33">
        <v>800000</v>
      </c>
      <c r="D532" s="33">
        <v>800000</v>
      </c>
      <c r="E532" s="33">
        <v>800000</v>
      </c>
      <c r="F532" s="33">
        <v>800000</v>
      </c>
      <c r="G532" s="33">
        <v>800000</v>
      </c>
      <c r="H532" s="1">
        <f>APR!J530</f>
        <v>0</v>
      </c>
      <c r="I532" s="33">
        <v>0</v>
      </c>
      <c r="J532" s="33">
        <v>0</v>
      </c>
      <c r="K532" s="59">
        <f t="shared" si="245"/>
        <v>0</v>
      </c>
      <c r="L532" s="54">
        <f t="shared" si="246"/>
        <v>800000</v>
      </c>
      <c r="M532" s="55">
        <f t="shared" si="247"/>
        <v>0</v>
      </c>
    </row>
    <row r="533" spans="1:14" x14ac:dyDescent="0.25">
      <c r="A533" s="31"/>
      <c r="B533" s="32" t="s">
        <v>396</v>
      </c>
      <c r="C533" s="33">
        <v>900000</v>
      </c>
      <c r="D533" s="33">
        <v>900000</v>
      </c>
      <c r="E533" s="33">
        <v>900000</v>
      </c>
      <c r="F533" s="33">
        <v>900000</v>
      </c>
      <c r="G533" s="33">
        <v>900000</v>
      </c>
      <c r="H533" s="1">
        <f>APR!J531</f>
        <v>0</v>
      </c>
      <c r="I533" s="33">
        <v>0</v>
      </c>
      <c r="J533" s="33">
        <v>0</v>
      </c>
      <c r="K533" s="59">
        <f t="shared" si="245"/>
        <v>0</v>
      </c>
      <c r="L533" s="54">
        <f t="shared" si="246"/>
        <v>900000</v>
      </c>
      <c r="M533" s="55">
        <f t="shared" si="247"/>
        <v>0</v>
      </c>
    </row>
    <row r="534" spans="1:14" x14ac:dyDescent="0.25">
      <c r="A534" s="31">
        <v>524114</v>
      </c>
      <c r="B534" s="32" t="s">
        <v>103</v>
      </c>
      <c r="C534" s="33">
        <f>SUM(C535:C536)</f>
        <v>1760000</v>
      </c>
      <c r="D534" s="33">
        <f>SUM(D535:D536)</f>
        <v>1760000</v>
      </c>
      <c r="E534" s="33">
        <f>SUM(E535:E536)</f>
        <v>1760000</v>
      </c>
      <c r="F534" s="33">
        <f>SUM(F535:F536)</f>
        <v>1760000</v>
      </c>
      <c r="G534" s="33">
        <f>SUM(G535:G536)</f>
        <v>1760000</v>
      </c>
      <c r="H534" s="33">
        <f>APR!J532</f>
        <v>0</v>
      </c>
      <c r="I534" s="33">
        <f t="shared" ref="I534:J534" si="253">SUM(I535:I536)</f>
        <v>0</v>
      </c>
      <c r="J534" s="33">
        <f t="shared" si="253"/>
        <v>0</v>
      </c>
      <c r="K534" s="59">
        <f t="shared" si="245"/>
        <v>0</v>
      </c>
      <c r="L534" s="54">
        <f t="shared" si="246"/>
        <v>1760000</v>
      </c>
      <c r="M534" s="55">
        <f t="shared" si="247"/>
        <v>0</v>
      </c>
    </row>
    <row r="535" spans="1:14" x14ac:dyDescent="0.25">
      <c r="A535" s="31"/>
      <c r="B535" s="32" t="s">
        <v>465</v>
      </c>
      <c r="C535" s="33">
        <v>880000</v>
      </c>
      <c r="D535" s="33">
        <v>880000</v>
      </c>
      <c r="E535" s="33">
        <v>880000</v>
      </c>
      <c r="F535" s="33">
        <v>880000</v>
      </c>
      <c r="G535" s="33">
        <v>880000</v>
      </c>
      <c r="H535" s="1">
        <f>APR!J533</f>
        <v>0</v>
      </c>
      <c r="I535" s="33">
        <v>0</v>
      </c>
      <c r="J535" s="33">
        <v>0</v>
      </c>
      <c r="K535" s="59">
        <f t="shared" si="245"/>
        <v>0</v>
      </c>
      <c r="L535" s="54">
        <f t="shared" si="246"/>
        <v>880000</v>
      </c>
      <c r="M535" s="55">
        <f t="shared" si="247"/>
        <v>0</v>
      </c>
    </row>
    <row r="536" spans="1:14" x14ac:dyDescent="0.25">
      <c r="A536" s="31"/>
      <c r="B536" s="32" t="s">
        <v>466</v>
      </c>
      <c r="C536" s="33">
        <v>880000</v>
      </c>
      <c r="D536" s="33">
        <v>880000</v>
      </c>
      <c r="E536" s="33">
        <v>880000</v>
      </c>
      <c r="F536" s="33">
        <v>880000</v>
      </c>
      <c r="G536" s="33">
        <v>880000</v>
      </c>
      <c r="H536" s="1">
        <f>APR!J534</f>
        <v>0</v>
      </c>
      <c r="I536" s="33">
        <v>0</v>
      </c>
      <c r="J536" s="33">
        <v>0</v>
      </c>
      <c r="K536" s="59">
        <f t="shared" si="245"/>
        <v>0</v>
      </c>
      <c r="L536" s="54">
        <f t="shared" si="246"/>
        <v>880000</v>
      </c>
      <c r="M536" s="55">
        <f t="shared" si="247"/>
        <v>0</v>
      </c>
    </row>
    <row r="537" spans="1:14" x14ac:dyDescent="0.25">
      <c r="A537" s="31" t="s">
        <v>227</v>
      </c>
      <c r="B537" s="32" t="s">
        <v>105</v>
      </c>
      <c r="C537" s="33">
        <f t="shared" ref="C537:J539" si="254">C538</f>
        <v>400000</v>
      </c>
      <c r="D537" s="33">
        <f t="shared" si="254"/>
        <v>400000</v>
      </c>
      <c r="E537" s="33">
        <f t="shared" si="254"/>
        <v>400000</v>
      </c>
      <c r="F537" s="33">
        <f t="shared" si="254"/>
        <v>400000</v>
      </c>
      <c r="G537" s="33">
        <f t="shared" si="254"/>
        <v>400000</v>
      </c>
      <c r="H537" s="33">
        <f>APR!J535</f>
        <v>0</v>
      </c>
      <c r="I537" s="33">
        <f t="shared" si="254"/>
        <v>0</v>
      </c>
      <c r="J537" s="33">
        <f t="shared" si="254"/>
        <v>0</v>
      </c>
      <c r="K537" s="59">
        <f t="shared" si="245"/>
        <v>0</v>
      </c>
      <c r="L537" s="54">
        <f t="shared" si="246"/>
        <v>400000</v>
      </c>
      <c r="M537" s="55">
        <f t="shared" si="247"/>
        <v>0</v>
      </c>
    </row>
    <row r="538" spans="1:14" x14ac:dyDescent="0.25">
      <c r="A538" s="31" t="s">
        <v>0</v>
      </c>
      <c r="B538" s="32" t="s">
        <v>244</v>
      </c>
      <c r="C538" s="33">
        <f t="shared" si="254"/>
        <v>400000</v>
      </c>
      <c r="D538" s="33">
        <f t="shared" si="254"/>
        <v>400000</v>
      </c>
      <c r="E538" s="33">
        <f t="shared" si="254"/>
        <v>400000</v>
      </c>
      <c r="F538" s="33">
        <f t="shared" si="254"/>
        <v>400000</v>
      </c>
      <c r="G538" s="33">
        <f t="shared" si="254"/>
        <v>400000</v>
      </c>
      <c r="H538" s="33">
        <f>APR!J536</f>
        <v>0</v>
      </c>
      <c r="I538" s="33">
        <f t="shared" si="254"/>
        <v>0</v>
      </c>
      <c r="J538" s="33">
        <f t="shared" si="254"/>
        <v>0</v>
      </c>
      <c r="K538" s="59">
        <f t="shared" si="245"/>
        <v>0</v>
      </c>
      <c r="L538" s="54">
        <f t="shared" si="246"/>
        <v>400000</v>
      </c>
      <c r="M538" s="55">
        <f t="shared" si="247"/>
        <v>0</v>
      </c>
    </row>
    <row r="539" spans="1:14" x14ac:dyDescent="0.25">
      <c r="A539" s="31">
        <v>521211</v>
      </c>
      <c r="B539" s="32" t="s">
        <v>1</v>
      </c>
      <c r="C539" s="33">
        <f t="shared" si="254"/>
        <v>400000</v>
      </c>
      <c r="D539" s="33">
        <f t="shared" si="254"/>
        <v>400000</v>
      </c>
      <c r="E539" s="33">
        <f t="shared" si="254"/>
        <v>400000</v>
      </c>
      <c r="F539" s="33">
        <f t="shared" si="254"/>
        <v>400000</v>
      </c>
      <c r="G539" s="33">
        <f t="shared" si="254"/>
        <v>400000</v>
      </c>
      <c r="H539" s="33">
        <f>APR!J537</f>
        <v>0</v>
      </c>
      <c r="I539" s="33">
        <f t="shared" si="254"/>
        <v>0</v>
      </c>
      <c r="J539" s="33">
        <f t="shared" si="254"/>
        <v>0</v>
      </c>
      <c r="K539" s="59">
        <f t="shared" si="245"/>
        <v>0</v>
      </c>
      <c r="L539" s="54">
        <f t="shared" si="246"/>
        <v>400000</v>
      </c>
      <c r="M539" s="55">
        <f t="shared" si="247"/>
        <v>0</v>
      </c>
    </row>
    <row r="540" spans="1:14" s="7" customFormat="1" x14ac:dyDescent="0.25">
      <c r="A540" s="31"/>
      <c r="B540" s="32" t="s">
        <v>336</v>
      </c>
      <c r="C540" s="33">
        <v>400000</v>
      </c>
      <c r="D540" s="33">
        <v>400000</v>
      </c>
      <c r="E540" s="33">
        <v>400000</v>
      </c>
      <c r="F540" s="33">
        <v>400000</v>
      </c>
      <c r="G540" s="33">
        <v>400000</v>
      </c>
      <c r="H540" s="1">
        <f>APR!J538</f>
        <v>0</v>
      </c>
      <c r="I540" s="33">
        <v>0</v>
      </c>
      <c r="J540" s="33">
        <v>0</v>
      </c>
      <c r="K540" s="59">
        <f t="shared" si="245"/>
        <v>0</v>
      </c>
      <c r="L540" s="54">
        <f t="shared" si="246"/>
        <v>400000</v>
      </c>
      <c r="M540" s="55">
        <f t="shared" si="247"/>
        <v>0</v>
      </c>
      <c r="N540" s="16"/>
    </row>
    <row r="541" spans="1:14" s="7" customFormat="1" x14ac:dyDescent="0.25">
      <c r="A541" s="31" t="s">
        <v>173</v>
      </c>
      <c r="B541" s="32" t="s">
        <v>248</v>
      </c>
      <c r="C541" s="33">
        <f>C542+C547+C553</f>
        <v>3522000</v>
      </c>
      <c r="D541" s="33">
        <f>D542+D547+D553</f>
        <v>3522000</v>
      </c>
      <c r="E541" s="33">
        <f>E542+E547+E553</f>
        <v>3522000</v>
      </c>
      <c r="F541" s="33">
        <f>F542+F547+F553</f>
        <v>3522000</v>
      </c>
      <c r="G541" s="33">
        <f>G542+G547+G553</f>
        <v>3522000</v>
      </c>
      <c r="H541" s="33">
        <f>APR!J539</f>
        <v>1174000</v>
      </c>
      <c r="I541" s="33">
        <f t="shared" ref="I541:J541" si="255">I542+I547+I553</f>
        <v>0</v>
      </c>
      <c r="J541" s="33">
        <f t="shared" si="255"/>
        <v>0</v>
      </c>
      <c r="K541" s="59">
        <f t="shared" si="245"/>
        <v>1174000</v>
      </c>
      <c r="L541" s="54">
        <f t="shared" si="246"/>
        <v>2348000</v>
      </c>
      <c r="M541" s="55">
        <f t="shared" si="247"/>
        <v>0.33333333333333331</v>
      </c>
      <c r="N541" s="16"/>
    </row>
    <row r="542" spans="1:14" s="7" customFormat="1" x14ac:dyDescent="0.25">
      <c r="A542" s="31" t="s">
        <v>216</v>
      </c>
      <c r="B542" s="32" t="s">
        <v>106</v>
      </c>
      <c r="C542" s="33">
        <f t="shared" ref="C542:J543" si="256">C543</f>
        <v>552000</v>
      </c>
      <c r="D542" s="33">
        <f t="shared" si="256"/>
        <v>552000</v>
      </c>
      <c r="E542" s="33">
        <f t="shared" si="256"/>
        <v>552000</v>
      </c>
      <c r="F542" s="33">
        <f t="shared" si="256"/>
        <v>552000</v>
      </c>
      <c r="G542" s="33">
        <f t="shared" si="256"/>
        <v>552000</v>
      </c>
      <c r="H542" s="33">
        <f>APR!J540</f>
        <v>184000</v>
      </c>
      <c r="I542" s="33">
        <f t="shared" si="256"/>
        <v>0</v>
      </c>
      <c r="J542" s="33">
        <f t="shared" si="256"/>
        <v>0</v>
      </c>
      <c r="K542" s="59">
        <f t="shared" si="245"/>
        <v>184000</v>
      </c>
      <c r="L542" s="54">
        <f t="shared" si="246"/>
        <v>368000</v>
      </c>
      <c r="M542" s="55">
        <f t="shared" si="247"/>
        <v>0.33333333333333331</v>
      </c>
      <c r="N542" s="16"/>
    </row>
    <row r="543" spans="1:14" s="7" customFormat="1" x14ac:dyDescent="0.25">
      <c r="A543" s="31" t="s">
        <v>0</v>
      </c>
      <c r="B543" s="32" t="s">
        <v>246</v>
      </c>
      <c r="C543" s="33">
        <f t="shared" si="256"/>
        <v>552000</v>
      </c>
      <c r="D543" s="33">
        <f t="shared" si="256"/>
        <v>552000</v>
      </c>
      <c r="E543" s="33">
        <f t="shared" si="256"/>
        <v>552000</v>
      </c>
      <c r="F543" s="33">
        <f t="shared" si="256"/>
        <v>552000</v>
      </c>
      <c r="G543" s="33">
        <f t="shared" si="256"/>
        <v>552000</v>
      </c>
      <c r="H543" s="33">
        <f>APR!J541</f>
        <v>184000</v>
      </c>
      <c r="I543" s="33">
        <f t="shared" si="256"/>
        <v>0</v>
      </c>
      <c r="J543" s="33">
        <f t="shared" si="256"/>
        <v>0</v>
      </c>
      <c r="K543" s="59">
        <f t="shared" si="245"/>
        <v>184000</v>
      </c>
      <c r="L543" s="54">
        <f t="shared" si="246"/>
        <v>368000</v>
      </c>
      <c r="M543" s="55">
        <f t="shared" si="247"/>
        <v>0.33333333333333331</v>
      </c>
      <c r="N543" s="16"/>
    </row>
    <row r="544" spans="1:14" x14ac:dyDescent="0.25">
      <c r="A544" s="31">
        <v>521211</v>
      </c>
      <c r="B544" s="32" t="s">
        <v>1</v>
      </c>
      <c r="C544" s="33">
        <f>SUM(C545:C546)</f>
        <v>552000</v>
      </c>
      <c r="D544" s="33">
        <f>SUM(D545:D546)</f>
        <v>552000</v>
      </c>
      <c r="E544" s="33">
        <f>SUM(E545:E546)</f>
        <v>552000</v>
      </c>
      <c r="F544" s="33">
        <f>SUM(F545:F546)</f>
        <v>552000</v>
      </c>
      <c r="G544" s="33">
        <f>SUM(G545:G546)</f>
        <v>552000</v>
      </c>
      <c r="H544" s="33">
        <f>APR!J542</f>
        <v>184000</v>
      </c>
      <c r="I544" s="33">
        <f t="shared" ref="I544:J544" si="257">SUM(I545:I546)</f>
        <v>0</v>
      </c>
      <c r="J544" s="33">
        <f t="shared" si="257"/>
        <v>0</v>
      </c>
      <c r="K544" s="59">
        <f t="shared" si="245"/>
        <v>184000</v>
      </c>
      <c r="L544" s="54">
        <f t="shared" si="246"/>
        <v>368000</v>
      </c>
      <c r="M544" s="55">
        <f t="shared" si="247"/>
        <v>0.33333333333333331</v>
      </c>
    </row>
    <row r="545" spans="1:14" x14ac:dyDescent="0.25">
      <c r="A545" s="31"/>
      <c r="B545" s="32" t="s">
        <v>438</v>
      </c>
      <c r="C545" s="33">
        <v>270000</v>
      </c>
      <c r="D545" s="33">
        <v>270000</v>
      </c>
      <c r="E545" s="33">
        <v>270000</v>
      </c>
      <c r="F545" s="33">
        <v>270000</v>
      </c>
      <c r="G545" s="33">
        <v>270000</v>
      </c>
      <c r="H545" s="1">
        <f>APR!J543</f>
        <v>90000</v>
      </c>
      <c r="I545" s="33"/>
      <c r="J545" s="33">
        <v>0</v>
      </c>
      <c r="K545" s="59">
        <f t="shared" si="245"/>
        <v>90000</v>
      </c>
      <c r="L545" s="54">
        <f t="shared" si="246"/>
        <v>180000</v>
      </c>
      <c r="M545" s="55">
        <f t="shared" si="247"/>
        <v>0.33333333333333331</v>
      </c>
    </row>
    <row r="546" spans="1:14" s="7" customFormat="1" x14ac:dyDescent="0.25">
      <c r="A546" s="31"/>
      <c r="B546" s="32" t="s">
        <v>281</v>
      </c>
      <c r="C546" s="33">
        <v>282000</v>
      </c>
      <c r="D546" s="33">
        <v>282000</v>
      </c>
      <c r="E546" s="33">
        <v>282000</v>
      </c>
      <c r="F546" s="33">
        <v>282000</v>
      </c>
      <c r="G546" s="33">
        <v>282000</v>
      </c>
      <c r="H546" s="1">
        <f>APR!J544</f>
        <v>94000</v>
      </c>
      <c r="I546" s="33"/>
      <c r="J546" s="33">
        <v>0</v>
      </c>
      <c r="K546" s="59">
        <f t="shared" si="245"/>
        <v>94000</v>
      </c>
      <c r="L546" s="54">
        <f t="shared" si="246"/>
        <v>188000</v>
      </c>
      <c r="M546" s="55">
        <f t="shared" si="247"/>
        <v>0.33333333333333331</v>
      </c>
      <c r="N546" s="16"/>
    </row>
    <row r="547" spans="1:14" s="7" customFormat="1" x14ac:dyDescent="0.25">
      <c r="A547" s="31" t="s">
        <v>217</v>
      </c>
      <c r="B547" s="32" t="s">
        <v>107</v>
      </c>
      <c r="C547" s="33">
        <f>C548</f>
        <v>2760000</v>
      </c>
      <c r="D547" s="33">
        <f>D548</f>
        <v>2760000</v>
      </c>
      <c r="E547" s="33">
        <f>E548</f>
        <v>2760000</v>
      </c>
      <c r="F547" s="33">
        <f>F548</f>
        <v>2760000</v>
      </c>
      <c r="G547" s="33">
        <f>G548</f>
        <v>2760000</v>
      </c>
      <c r="H547" s="33">
        <f>APR!J545</f>
        <v>920000</v>
      </c>
      <c r="I547" s="33">
        <f t="shared" ref="I547:J547" si="258">I548</f>
        <v>0</v>
      </c>
      <c r="J547" s="33">
        <f t="shared" si="258"/>
        <v>0</v>
      </c>
      <c r="K547" s="59">
        <f t="shared" si="245"/>
        <v>920000</v>
      </c>
      <c r="L547" s="54">
        <f t="shared" si="246"/>
        <v>1840000</v>
      </c>
      <c r="M547" s="55">
        <f t="shared" si="247"/>
        <v>0.33333333333333331</v>
      </c>
      <c r="N547" s="16"/>
    </row>
    <row r="548" spans="1:14" s="7" customFormat="1" x14ac:dyDescent="0.25">
      <c r="A548" s="31" t="s">
        <v>0</v>
      </c>
      <c r="B548" s="32" t="s">
        <v>244</v>
      </c>
      <c r="C548" s="33">
        <f>C549+C551</f>
        <v>2760000</v>
      </c>
      <c r="D548" s="33">
        <f>D549+D551</f>
        <v>2760000</v>
      </c>
      <c r="E548" s="33">
        <f>E549+E551</f>
        <v>2760000</v>
      </c>
      <c r="F548" s="33">
        <f>F549+F551</f>
        <v>2760000</v>
      </c>
      <c r="G548" s="33">
        <f>G549+G551</f>
        <v>2760000</v>
      </c>
      <c r="H548" s="33">
        <f>APR!J546</f>
        <v>920000</v>
      </c>
      <c r="I548" s="33">
        <f t="shared" ref="I548:J548" si="259">I549+I551</f>
        <v>0</v>
      </c>
      <c r="J548" s="33">
        <f t="shared" si="259"/>
        <v>0</v>
      </c>
      <c r="K548" s="59">
        <f t="shared" si="245"/>
        <v>920000</v>
      </c>
      <c r="L548" s="54">
        <f t="shared" si="246"/>
        <v>1840000</v>
      </c>
      <c r="M548" s="55">
        <f t="shared" si="247"/>
        <v>0.33333333333333331</v>
      </c>
      <c r="N548" s="16"/>
    </row>
    <row r="549" spans="1:14" s="7" customFormat="1" x14ac:dyDescent="0.25">
      <c r="A549" s="31">
        <v>522151</v>
      </c>
      <c r="B549" s="32" t="s">
        <v>34</v>
      </c>
      <c r="C549" s="33">
        <f>C550</f>
        <v>2100000</v>
      </c>
      <c r="D549" s="33">
        <f>D550</f>
        <v>2100000</v>
      </c>
      <c r="E549" s="33">
        <f>E550</f>
        <v>2100000</v>
      </c>
      <c r="F549" s="33">
        <f>F550</f>
        <v>2100000</v>
      </c>
      <c r="G549" s="33">
        <f>G550</f>
        <v>2100000</v>
      </c>
      <c r="H549" s="33">
        <f>APR!J547</f>
        <v>700000</v>
      </c>
      <c r="I549" s="33">
        <f t="shared" ref="I549:J549" si="260">I550</f>
        <v>0</v>
      </c>
      <c r="J549" s="33">
        <f t="shared" si="260"/>
        <v>0</v>
      </c>
      <c r="K549" s="59">
        <f t="shared" si="245"/>
        <v>700000</v>
      </c>
      <c r="L549" s="54">
        <f t="shared" si="246"/>
        <v>1400000</v>
      </c>
      <c r="M549" s="55">
        <f t="shared" si="247"/>
        <v>0.33333333333333331</v>
      </c>
      <c r="N549" s="16"/>
    </row>
    <row r="550" spans="1:14" x14ac:dyDescent="0.25">
      <c r="A550" s="31"/>
      <c r="B550" s="32" t="s">
        <v>346</v>
      </c>
      <c r="C550" s="33">
        <v>2100000</v>
      </c>
      <c r="D550" s="33">
        <v>2100000</v>
      </c>
      <c r="E550" s="33">
        <v>2100000</v>
      </c>
      <c r="F550" s="33">
        <v>2100000</v>
      </c>
      <c r="G550" s="33">
        <v>2100000</v>
      </c>
      <c r="H550" s="1">
        <f>APR!J548</f>
        <v>700000</v>
      </c>
      <c r="I550" s="33"/>
      <c r="J550" s="33">
        <v>0</v>
      </c>
      <c r="K550" s="59">
        <f t="shared" si="245"/>
        <v>700000</v>
      </c>
      <c r="L550" s="54">
        <f t="shared" si="246"/>
        <v>1400000</v>
      </c>
      <c r="M550" s="55">
        <f t="shared" si="247"/>
        <v>0.33333333333333331</v>
      </c>
    </row>
    <row r="551" spans="1:14" x14ac:dyDescent="0.25">
      <c r="A551" s="31">
        <v>524113</v>
      </c>
      <c r="B551" s="32" t="s">
        <v>38</v>
      </c>
      <c r="C551" s="33">
        <f>C552</f>
        <v>660000</v>
      </c>
      <c r="D551" s="33">
        <f>D552</f>
        <v>660000</v>
      </c>
      <c r="E551" s="33">
        <f>E552</f>
        <v>660000</v>
      </c>
      <c r="F551" s="33">
        <f>F552</f>
        <v>660000</v>
      </c>
      <c r="G551" s="33">
        <f>G552</f>
        <v>660000</v>
      </c>
      <c r="H551" s="33">
        <f>APR!J549</f>
        <v>220000</v>
      </c>
      <c r="I551" s="33">
        <f t="shared" ref="I551:J551" si="261">I552</f>
        <v>0</v>
      </c>
      <c r="J551" s="33">
        <f t="shared" si="261"/>
        <v>0</v>
      </c>
      <c r="K551" s="59">
        <f t="shared" si="245"/>
        <v>220000</v>
      </c>
      <c r="L551" s="54">
        <f t="shared" si="246"/>
        <v>440000</v>
      </c>
      <c r="M551" s="55">
        <f t="shared" si="247"/>
        <v>0.33333333333333331</v>
      </c>
    </row>
    <row r="552" spans="1:14" x14ac:dyDescent="0.25">
      <c r="A552" s="31"/>
      <c r="B552" s="32" t="s">
        <v>348</v>
      </c>
      <c r="C552" s="33">
        <v>660000</v>
      </c>
      <c r="D552" s="33">
        <v>660000</v>
      </c>
      <c r="E552" s="33">
        <v>660000</v>
      </c>
      <c r="F552" s="33">
        <v>660000</v>
      </c>
      <c r="G552" s="33">
        <v>660000</v>
      </c>
      <c r="H552" s="1">
        <f>APR!J550</f>
        <v>220000</v>
      </c>
      <c r="I552" s="33"/>
      <c r="J552" s="33">
        <v>0</v>
      </c>
      <c r="K552" s="59">
        <f t="shared" si="245"/>
        <v>220000</v>
      </c>
      <c r="L552" s="54">
        <f t="shared" si="246"/>
        <v>440000</v>
      </c>
      <c r="M552" s="55">
        <f t="shared" si="247"/>
        <v>0.33333333333333331</v>
      </c>
    </row>
    <row r="553" spans="1:14" x14ac:dyDescent="0.25">
      <c r="A553" s="31" t="s">
        <v>227</v>
      </c>
      <c r="B553" s="32" t="s">
        <v>108</v>
      </c>
      <c r="C553" s="33">
        <f t="shared" ref="C553:J555" si="262">C554</f>
        <v>210000</v>
      </c>
      <c r="D553" s="33">
        <f t="shared" si="262"/>
        <v>210000</v>
      </c>
      <c r="E553" s="33">
        <f t="shared" si="262"/>
        <v>210000</v>
      </c>
      <c r="F553" s="33">
        <f t="shared" si="262"/>
        <v>210000</v>
      </c>
      <c r="G553" s="33">
        <f t="shared" si="262"/>
        <v>210000</v>
      </c>
      <c r="H553" s="33">
        <f>APR!J551</f>
        <v>70000</v>
      </c>
      <c r="I553" s="33">
        <f t="shared" si="262"/>
        <v>0</v>
      </c>
      <c r="J553" s="33">
        <f t="shared" si="262"/>
        <v>0</v>
      </c>
      <c r="K553" s="59">
        <f t="shared" si="245"/>
        <v>70000</v>
      </c>
      <c r="L553" s="54">
        <f t="shared" si="246"/>
        <v>140000</v>
      </c>
      <c r="M553" s="55">
        <f t="shared" si="247"/>
        <v>0.33333333333333331</v>
      </c>
    </row>
    <row r="554" spans="1:14" x14ac:dyDescent="0.25">
      <c r="A554" s="31" t="s">
        <v>0</v>
      </c>
      <c r="B554" s="32" t="s">
        <v>244</v>
      </c>
      <c r="C554" s="33">
        <f t="shared" si="262"/>
        <v>210000</v>
      </c>
      <c r="D554" s="33">
        <f t="shared" si="262"/>
        <v>210000</v>
      </c>
      <c r="E554" s="33">
        <f t="shared" si="262"/>
        <v>210000</v>
      </c>
      <c r="F554" s="33">
        <f t="shared" si="262"/>
        <v>210000</v>
      </c>
      <c r="G554" s="33">
        <f t="shared" si="262"/>
        <v>210000</v>
      </c>
      <c r="H554" s="33">
        <f>APR!J552</f>
        <v>70000</v>
      </c>
      <c r="I554" s="33">
        <f t="shared" si="262"/>
        <v>0</v>
      </c>
      <c r="J554" s="33">
        <f t="shared" si="262"/>
        <v>0</v>
      </c>
      <c r="K554" s="59">
        <f t="shared" si="245"/>
        <v>70000</v>
      </c>
      <c r="L554" s="54">
        <f t="shared" si="246"/>
        <v>140000</v>
      </c>
      <c r="M554" s="55">
        <f t="shared" si="247"/>
        <v>0.33333333333333331</v>
      </c>
    </row>
    <row r="555" spans="1:14" x14ac:dyDescent="0.25">
      <c r="A555" s="31">
        <v>521211</v>
      </c>
      <c r="B555" s="32" t="s">
        <v>1</v>
      </c>
      <c r="C555" s="33">
        <f t="shared" si="262"/>
        <v>210000</v>
      </c>
      <c r="D555" s="33">
        <f t="shared" si="262"/>
        <v>210000</v>
      </c>
      <c r="E555" s="33">
        <f t="shared" si="262"/>
        <v>210000</v>
      </c>
      <c r="F555" s="33">
        <f t="shared" si="262"/>
        <v>210000</v>
      </c>
      <c r="G555" s="33">
        <f t="shared" si="262"/>
        <v>210000</v>
      </c>
      <c r="H555" s="33">
        <f>APR!J553</f>
        <v>70000</v>
      </c>
      <c r="I555" s="33">
        <f t="shared" si="262"/>
        <v>0</v>
      </c>
      <c r="J555" s="33">
        <f t="shared" si="262"/>
        <v>0</v>
      </c>
      <c r="K555" s="59">
        <f t="shared" si="245"/>
        <v>70000</v>
      </c>
      <c r="L555" s="54">
        <f t="shared" si="246"/>
        <v>140000</v>
      </c>
      <c r="M555" s="55">
        <f t="shared" si="247"/>
        <v>0.33333333333333331</v>
      </c>
    </row>
    <row r="556" spans="1:14" x14ac:dyDescent="0.25">
      <c r="A556" s="31"/>
      <c r="B556" s="32" t="s">
        <v>336</v>
      </c>
      <c r="C556" s="33">
        <v>210000</v>
      </c>
      <c r="D556" s="33">
        <v>210000</v>
      </c>
      <c r="E556" s="33">
        <v>210000</v>
      </c>
      <c r="F556" s="33">
        <v>210000</v>
      </c>
      <c r="G556" s="33">
        <v>210000</v>
      </c>
      <c r="H556" s="1">
        <f>APR!J554</f>
        <v>70000</v>
      </c>
      <c r="I556" s="33"/>
      <c r="J556" s="33">
        <v>0</v>
      </c>
      <c r="K556" s="59">
        <f t="shared" si="245"/>
        <v>70000</v>
      </c>
      <c r="L556" s="54">
        <f t="shared" si="246"/>
        <v>140000</v>
      </c>
      <c r="M556" s="55">
        <f t="shared" si="247"/>
        <v>0.33333333333333331</v>
      </c>
    </row>
    <row r="557" spans="1:14" s="7" customFormat="1" x14ac:dyDescent="0.25">
      <c r="A557" s="18" t="s">
        <v>726</v>
      </c>
      <c r="B557" s="36" t="s">
        <v>729</v>
      </c>
      <c r="C557" s="10">
        <v>0</v>
      </c>
      <c r="D557" s="10"/>
      <c r="E557" s="10"/>
      <c r="F557" s="10">
        <f t="shared" ref="F557:G560" si="263">F558</f>
        <v>50000000</v>
      </c>
      <c r="G557" s="10">
        <f t="shared" si="263"/>
        <v>50000000</v>
      </c>
      <c r="H557" s="10">
        <f>APR!J555</f>
        <v>0</v>
      </c>
      <c r="I557" s="10">
        <f t="shared" ref="I557:J560" si="264">I558</f>
        <v>0</v>
      </c>
      <c r="J557" s="10">
        <f t="shared" si="264"/>
        <v>0</v>
      </c>
      <c r="K557" s="59">
        <f t="shared" si="245"/>
        <v>0</v>
      </c>
      <c r="L557" s="54">
        <f t="shared" si="246"/>
        <v>50000000</v>
      </c>
      <c r="M557" s="55">
        <f t="shared" si="247"/>
        <v>0</v>
      </c>
      <c r="N557" s="16"/>
    </row>
    <row r="558" spans="1:14" x14ac:dyDescent="0.25">
      <c r="A558" s="31" t="s">
        <v>727</v>
      </c>
      <c r="B558" s="32" t="s">
        <v>730</v>
      </c>
      <c r="C558" s="33">
        <v>0</v>
      </c>
      <c r="D558" s="33"/>
      <c r="E558" s="33"/>
      <c r="F558" s="33">
        <f t="shared" si="263"/>
        <v>50000000</v>
      </c>
      <c r="G558" s="33">
        <f t="shared" si="263"/>
        <v>50000000</v>
      </c>
      <c r="H558" s="33">
        <f>APR!J556</f>
        <v>0</v>
      </c>
      <c r="I558" s="33">
        <f t="shared" si="264"/>
        <v>0</v>
      </c>
      <c r="J558" s="33">
        <f t="shared" si="264"/>
        <v>0</v>
      </c>
      <c r="K558" s="59">
        <f t="shared" si="245"/>
        <v>0</v>
      </c>
      <c r="L558" s="54">
        <f t="shared" si="246"/>
        <v>50000000</v>
      </c>
      <c r="M558" s="55">
        <f t="shared" si="247"/>
        <v>0</v>
      </c>
    </row>
    <row r="559" spans="1:14" x14ac:dyDescent="0.25">
      <c r="A559" s="30" t="s">
        <v>674</v>
      </c>
      <c r="B559" s="32" t="s">
        <v>731</v>
      </c>
      <c r="C559" s="33">
        <v>0</v>
      </c>
      <c r="D559" s="33"/>
      <c r="E559" s="33"/>
      <c r="F559" s="33">
        <f t="shared" si="263"/>
        <v>50000000</v>
      </c>
      <c r="G559" s="33">
        <f t="shared" si="263"/>
        <v>50000000</v>
      </c>
      <c r="H559" s="33">
        <f>APR!J557</f>
        <v>0</v>
      </c>
      <c r="I559" s="33">
        <f t="shared" si="264"/>
        <v>0</v>
      </c>
      <c r="J559" s="33">
        <f t="shared" si="264"/>
        <v>0</v>
      </c>
      <c r="K559" s="59">
        <f t="shared" si="245"/>
        <v>0</v>
      </c>
      <c r="L559" s="54">
        <f t="shared" si="246"/>
        <v>50000000</v>
      </c>
      <c r="M559" s="55">
        <f t="shared" si="247"/>
        <v>0</v>
      </c>
    </row>
    <row r="560" spans="1:14" x14ac:dyDescent="0.25">
      <c r="A560" s="30" t="s">
        <v>0</v>
      </c>
      <c r="B560" s="32" t="s">
        <v>733</v>
      </c>
      <c r="C560" s="33">
        <v>0</v>
      </c>
      <c r="D560" s="33"/>
      <c r="E560" s="33"/>
      <c r="F560" s="33">
        <f t="shared" si="263"/>
        <v>50000000</v>
      </c>
      <c r="G560" s="33">
        <f t="shared" si="263"/>
        <v>50000000</v>
      </c>
      <c r="H560" s="33">
        <f>APR!J558</f>
        <v>0</v>
      </c>
      <c r="I560" s="33">
        <f t="shared" si="264"/>
        <v>0</v>
      </c>
      <c r="J560" s="33">
        <f t="shared" si="264"/>
        <v>0</v>
      </c>
      <c r="K560" s="59">
        <f t="shared" si="245"/>
        <v>0</v>
      </c>
      <c r="L560" s="54">
        <f t="shared" si="246"/>
        <v>50000000</v>
      </c>
      <c r="M560" s="55">
        <f t="shared" si="247"/>
        <v>0</v>
      </c>
    </row>
    <row r="561" spans="1:14" x14ac:dyDescent="0.25">
      <c r="A561" s="30" t="s">
        <v>728</v>
      </c>
      <c r="B561" s="32" t="s">
        <v>734</v>
      </c>
      <c r="C561" s="33">
        <v>0</v>
      </c>
      <c r="D561" s="33"/>
      <c r="E561" s="33"/>
      <c r="F561" s="33">
        <f>SUM(F562:F566)</f>
        <v>50000000</v>
      </c>
      <c r="G561" s="33">
        <f>SUM(G562:G566)</f>
        <v>50000000</v>
      </c>
      <c r="H561" s="33">
        <f>APR!J559</f>
        <v>0</v>
      </c>
      <c r="I561" s="33">
        <f t="shared" ref="I561:J561" si="265">SUM(I562:I566)</f>
        <v>0</v>
      </c>
      <c r="J561" s="33">
        <f t="shared" si="265"/>
        <v>0</v>
      </c>
      <c r="K561" s="59">
        <f t="shared" si="245"/>
        <v>0</v>
      </c>
      <c r="L561" s="54">
        <f t="shared" si="246"/>
        <v>50000000</v>
      </c>
      <c r="M561" s="55">
        <f t="shared" si="247"/>
        <v>0</v>
      </c>
    </row>
    <row r="562" spans="1:14" x14ac:dyDescent="0.25">
      <c r="A562" s="31"/>
      <c r="B562" s="9" t="s">
        <v>735</v>
      </c>
      <c r="C562" s="33">
        <v>0</v>
      </c>
      <c r="D562" s="33"/>
      <c r="E562" s="33"/>
      <c r="F562" s="33">
        <v>17500000</v>
      </c>
      <c r="G562" s="33">
        <v>17500000</v>
      </c>
      <c r="H562" s="1">
        <f>APR!J560</f>
        <v>0</v>
      </c>
      <c r="I562" s="33"/>
      <c r="J562" s="33"/>
      <c r="K562" s="59">
        <f t="shared" si="245"/>
        <v>0</v>
      </c>
      <c r="L562" s="54">
        <f t="shared" si="246"/>
        <v>17500000</v>
      </c>
      <c r="M562" s="55">
        <f t="shared" si="247"/>
        <v>0</v>
      </c>
    </row>
    <row r="563" spans="1:14" x14ac:dyDescent="0.25">
      <c r="A563" s="31"/>
      <c r="B563" s="9" t="s">
        <v>736</v>
      </c>
      <c r="C563" s="33">
        <v>0</v>
      </c>
      <c r="D563" s="33"/>
      <c r="E563" s="33"/>
      <c r="F563" s="33">
        <v>6000000</v>
      </c>
      <c r="G563" s="33">
        <v>6000000</v>
      </c>
      <c r="H563" s="1">
        <f>APR!J561</f>
        <v>0</v>
      </c>
      <c r="I563" s="33"/>
      <c r="J563" s="33"/>
      <c r="K563" s="59">
        <f t="shared" si="245"/>
        <v>0</v>
      </c>
      <c r="L563" s="54">
        <f t="shared" si="246"/>
        <v>6000000</v>
      </c>
      <c r="M563" s="55">
        <f t="shared" si="247"/>
        <v>0</v>
      </c>
    </row>
    <row r="564" spans="1:14" x14ac:dyDescent="0.25">
      <c r="A564" s="31"/>
      <c r="B564" s="9" t="s">
        <v>737</v>
      </c>
      <c r="C564" s="33">
        <v>0</v>
      </c>
      <c r="D564" s="33"/>
      <c r="E564" s="33"/>
      <c r="F564" s="33">
        <v>9500000</v>
      </c>
      <c r="G564" s="33">
        <v>9500000</v>
      </c>
      <c r="H564" s="1">
        <f>APR!J562</f>
        <v>0</v>
      </c>
      <c r="I564" s="33"/>
      <c r="J564" s="33"/>
      <c r="K564" s="59">
        <f t="shared" si="245"/>
        <v>0</v>
      </c>
      <c r="L564" s="54">
        <f t="shared" si="246"/>
        <v>9500000</v>
      </c>
      <c r="M564" s="55">
        <f t="shared" si="247"/>
        <v>0</v>
      </c>
    </row>
    <row r="565" spans="1:14" x14ac:dyDescent="0.25">
      <c r="A565" s="31"/>
      <c r="B565" s="9" t="s">
        <v>738</v>
      </c>
      <c r="C565" s="33">
        <v>0</v>
      </c>
      <c r="D565" s="33"/>
      <c r="E565" s="33"/>
      <c r="F565" s="33">
        <v>8000000</v>
      </c>
      <c r="G565" s="33">
        <v>8000000</v>
      </c>
      <c r="H565" s="1">
        <f>APR!J563</f>
        <v>0</v>
      </c>
      <c r="I565" s="33"/>
      <c r="J565" s="33"/>
      <c r="K565" s="59">
        <f t="shared" si="245"/>
        <v>0</v>
      </c>
      <c r="L565" s="54">
        <f t="shared" si="246"/>
        <v>8000000</v>
      </c>
      <c r="M565" s="55">
        <f t="shared" si="247"/>
        <v>0</v>
      </c>
    </row>
    <row r="566" spans="1:14" x14ac:dyDescent="0.25">
      <c r="A566" s="31"/>
      <c r="B566" s="9" t="s">
        <v>739</v>
      </c>
      <c r="C566" s="33">
        <v>0</v>
      </c>
      <c r="D566" s="33"/>
      <c r="E566" s="33"/>
      <c r="F566" s="33">
        <v>9000000</v>
      </c>
      <c r="G566" s="33">
        <v>9000000</v>
      </c>
      <c r="H566" s="1">
        <f>APR!J564</f>
        <v>0</v>
      </c>
      <c r="I566" s="33"/>
      <c r="J566" s="33"/>
      <c r="K566" s="59">
        <f t="shared" si="245"/>
        <v>0</v>
      </c>
      <c r="L566" s="54">
        <f t="shared" si="246"/>
        <v>9000000</v>
      </c>
      <c r="M566" s="55">
        <f t="shared" si="247"/>
        <v>0</v>
      </c>
    </row>
    <row r="567" spans="1:14" s="7" customFormat="1" x14ac:dyDescent="0.25">
      <c r="A567" s="18" t="s">
        <v>249</v>
      </c>
      <c r="B567" s="36" t="s">
        <v>225</v>
      </c>
      <c r="C567" s="10">
        <f>C568+C584</f>
        <v>97854000</v>
      </c>
      <c r="D567" s="10">
        <f>D568+D584</f>
        <v>97854000</v>
      </c>
      <c r="E567" s="10">
        <f>E568+E584</f>
        <v>97854000</v>
      </c>
      <c r="F567" s="10">
        <f>F568+F584</f>
        <v>97854000</v>
      </c>
      <c r="G567" s="10">
        <f>G568+G584</f>
        <v>97854000</v>
      </c>
      <c r="H567" s="10">
        <f>APR!J565</f>
        <v>29774000</v>
      </c>
      <c r="I567" s="10">
        <f t="shared" ref="I567:J567" si="266">I568+I584</f>
        <v>0</v>
      </c>
      <c r="J567" s="10">
        <f t="shared" si="266"/>
        <v>0</v>
      </c>
      <c r="K567" s="10">
        <f t="shared" si="245"/>
        <v>29774000</v>
      </c>
      <c r="L567" s="10">
        <f t="shared" si="246"/>
        <v>68080000</v>
      </c>
      <c r="M567" s="11">
        <f t="shared" si="247"/>
        <v>0.30426962617777503</v>
      </c>
      <c r="N567" s="16"/>
    </row>
    <row r="568" spans="1:14" x14ac:dyDescent="0.25">
      <c r="A568" s="31" t="s">
        <v>167</v>
      </c>
      <c r="B568" s="32" t="s">
        <v>250</v>
      </c>
      <c r="C568" s="33">
        <f>C569</f>
        <v>52299000</v>
      </c>
      <c r="D568" s="33">
        <f>D569</f>
        <v>52299000</v>
      </c>
      <c r="E568" s="33">
        <f>E569</f>
        <v>52299000</v>
      </c>
      <c r="F568" s="33">
        <f>F569</f>
        <v>52299000</v>
      </c>
      <c r="G568" s="33">
        <f>G569</f>
        <v>52299000</v>
      </c>
      <c r="H568" s="33">
        <f>APR!J566</f>
        <v>15510000</v>
      </c>
      <c r="I568" s="33">
        <f t="shared" ref="I568:J568" si="267">I569</f>
        <v>0</v>
      </c>
      <c r="J568" s="33">
        <f t="shared" si="267"/>
        <v>0</v>
      </c>
      <c r="K568" s="59">
        <f t="shared" si="245"/>
        <v>15510000</v>
      </c>
      <c r="L568" s="54">
        <f t="shared" si="246"/>
        <v>36789000</v>
      </c>
      <c r="M568" s="55">
        <f t="shared" si="247"/>
        <v>0.29656398783915561</v>
      </c>
    </row>
    <row r="569" spans="1:14" x14ac:dyDescent="0.25">
      <c r="A569" s="31" t="s">
        <v>216</v>
      </c>
      <c r="B569" s="32" t="s">
        <v>250</v>
      </c>
      <c r="C569" s="33">
        <f>C570+C574+C581</f>
        <v>52299000</v>
      </c>
      <c r="D569" s="33">
        <f>D570+D574+D581</f>
        <v>52299000</v>
      </c>
      <c r="E569" s="33">
        <f>E570+E574+E581</f>
        <v>52299000</v>
      </c>
      <c r="F569" s="33">
        <f>F570+F574+F581</f>
        <v>52299000</v>
      </c>
      <c r="G569" s="33">
        <f>G570+G574+G581</f>
        <v>52299000</v>
      </c>
      <c r="H569" s="33">
        <f>APR!J567</f>
        <v>15510000</v>
      </c>
      <c r="I569" s="33">
        <f t="shared" ref="I569:J569" si="268">I570+I574+I581</f>
        <v>0</v>
      </c>
      <c r="J569" s="33">
        <f t="shared" si="268"/>
        <v>0</v>
      </c>
      <c r="K569" s="59">
        <f t="shared" si="245"/>
        <v>15510000</v>
      </c>
      <c r="L569" s="54">
        <f t="shared" si="246"/>
        <v>36789000</v>
      </c>
      <c r="M569" s="55">
        <f t="shared" si="247"/>
        <v>0.29656398783915561</v>
      </c>
    </row>
    <row r="570" spans="1:14" x14ac:dyDescent="0.25">
      <c r="A570" s="31" t="s">
        <v>0</v>
      </c>
      <c r="B570" s="32" t="s">
        <v>251</v>
      </c>
      <c r="C570" s="33">
        <f>C571</f>
        <v>9620000</v>
      </c>
      <c r="D570" s="33">
        <f>D571</f>
        <v>9620000</v>
      </c>
      <c r="E570" s="33">
        <f>E571</f>
        <v>9620000</v>
      </c>
      <c r="F570" s="33">
        <f>F571</f>
        <v>9620000</v>
      </c>
      <c r="G570" s="33">
        <f>G571</f>
        <v>9620000</v>
      </c>
      <c r="H570" s="33">
        <f>APR!J568</f>
        <v>2860000</v>
      </c>
      <c r="I570" s="33">
        <f t="shared" ref="I570:J570" si="269">I571</f>
        <v>0</v>
      </c>
      <c r="J570" s="33">
        <f t="shared" si="269"/>
        <v>0</v>
      </c>
      <c r="K570" s="59">
        <f t="shared" si="245"/>
        <v>2860000</v>
      </c>
      <c r="L570" s="54">
        <f t="shared" si="246"/>
        <v>6760000</v>
      </c>
      <c r="M570" s="55">
        <f t="shared" si="247"/>
        <v>0.29729729729729731</v>
      </c>
    </row>
    <row r="571" spans="1:14" x14ac:dyDescent="0.25">
      <c r="A571" s="31">
        <v>521211</v>
      </c>
      <c r="B571" s="32" t="s">
        <v>1</v>
      </c>
      <c r="C571" s="33">
        <f>SUM(C572:C573)</f>
        <v>9620000</v>
      </c>
      <c r="D571" s="33">
        <f>SUM(D572:D573)</f>
        <v>9620000</v>
      </c>
      <c r="E571" s="33">
        <f>SUM(E572:E573)</f>
        <v>9620000</v>
      </c>
      <c r="F571" s="33">
        <f>SUM(F572:F573)</f>
        <v>9620000</v>
      </c>
      <c r="G571" s="33">
        <f>SUM(G572:G573)</f>
        <v>9620000</v>
      </c>
      <c r="H571" s="33">
        <f>APR!J569</f>
        <v>2860000</v>
      </c>
      <c r="I571" s="33">
        <f t="shared" ref="I571:J571" si="270">SUM(I572:I573)</f>
        <v>0</v>
      </c>
      <c r="J571" s="33">
        <f t="shared" si="270"/>
        <v>0</v>
      </c>
      <c r="K571" s="59">
        <f t="shared" si="245"/>
        <v>2860000</v>
      </c>
      <c r="L571" s="54">
        <f t="shared" si="246"/>
        <v>6760000</v>
      </c>
      <c r="M571" s="55">
        <f t="shared" si="247"/>
        <v>0.29729729729729731</v>
      </c>
    </row>
    <row r="572" spans="1:14" x14ac:dyDescent="0.25">
      <c r="A572" s="31"/>
      <c r="B572" s="32" t="s">
        <v>281</v>
      </c>
      <c r="C572" s="33">
        <v>3515000</v>
      </c>
      <c r="D572" s="33">
        <v>3515000</v>
      </c>
      <c r="E572" s="33">
        <v>3515000</v>
      </c>
      <c r="F572" s="33">
        <v>3515000</v>
      </c>
      <c r="G572" s="33">
        <v>3515000</v>
      </c>
      <c r="H572" s="1">
        <f>APR!J570</f>
        <v>1045000</v>
      </c>
      <c r="I572" s="33"/>
      <c r="J572" s="33">
        <v>0</v>
      </c>
      <c r="K572" s="59">
        <f t="shared" si="245"/>
        <v>1045000</v>
      </c>
      <c r="L572" s="54">
        <f t="shared" si="246"/>
        <v>2470000</v>
      </c>
      <c r="M572" s="55">
        <f t="shared" si="247"/>
        <v>0.29729729729729731</v>
      </c>
    </row>
    <row r="573" spans="1:14" x14ac:dyDescent="0.25">
      <c r="A573" s="31"/>
      <c r="B573" s="32" t="s">
        <v>405</v>
      </c>
      <c r="C573" s="33">
        <v>6105000</v>
      </c>
      <c r="D573" s="33">
        <v>6105000</v>
      </c>
      <c r="E573" s="33">
        <v>6105000</v>
      </c>
      <c r="F573" s="33">
        <v>6105000</v>
      </c>
      <c r="G573" s="33">
        <v>6105000</v>
      </c>
      <c r="H573" s="1">
        <f>APR!J571</f>
        <v>1815000</v>
      </c>
      <c r="I573" s="33"/>
      <c r="J573" s="33">
        <v>0</v>
      </c>
      <c r="K573" s="59">
        <f t="shared" si="245"/>
        <v>1815000</v>
      </c>
      <c r="L573" s="54">
        <f t="shared" si="246"/>
        <v>4290000</v>
      </c>
      <c r="M573" s="55">
        <f t="shared" si="247"/>
        <v>0.29729729729729731</v>
      </c>
    </row>
    <row r="574" spans="1:14" x14ac:dyDescent="0.25">
      <c r="A574" s="31" t="s">
        <v>11</v>
      </c>
      <c r="B574" s="32" t="s">
        <v>252</v>
      </c>
      <c r="C574" s="33">
        <f>C575+C577+C579</f>
        <v>39960000</v>
      </c>
      <c r="D574" s="33">
        <f>D575+D577+D579</f>
        <v>39960000</v>
      </c>
      <c r="E574" s="33">
        <f>E575+E577+E579</f>
        <v>39960000</v>
      </c>
      <c r="F574" s="33">
        <f>F575+F577+F579</f>
        <v>39960000</v>
      </c>
      <c r="G574" s="33">
        <f>G575+G577+G579</f>
        <v>39960000</v>
      </c>
      <c r="H574" s="33">
        <f>APR!J572</f>
        <v>11880000</v>
      </c>
      <c r="I574" s="33">
        <f t="shared" ref="I574:J574" si="271">I575+I577+I579</f>
        <v>0</v>
      </c>
      <c r="J574" s="33">
        <f t="shared" si="271"/>
        <v>0</v>
      </c>
      <c r="K574" s="59">
        <f t="shared" si="245"/>
        <v>11880000</v>
      </c>
      <c r="L574" s="54">
        <f t="shared" si="246"/>
        <v>28080000</v>
      </c>
      <c r="M574" s="55">
        <f t="shared" si="247"/>
        <v>0.29729729729729731</v>
      </c>
    </row>
    <row r="575" spans="1:14" x14ac:dyDescent="0.25">
      <c r="A575" s="31">
        <v>521211</v>
      </c>
      <c r="B575" s="32" t="s">
        <v>1</v>
      </c>
      <c r="C575" s="33">
        <f>C576</f>
        <v>12210000</v>
      </c>
      <c r="D575" s="33">
        <f>D576</f>
        <v>12210000</v>
      </c>
      <c r="E575" s="33">
        <f>E576</f>
        <v>12210000</v>
      </c>
      <c r="F575" s="33">
        <f>F576</f>
        <v>12210000</v>
      </c>
      <c r="G575" s="33">
        <f>G576</f>
        <v>12210000</v>
      </c>
      <c r="H575" s="33">
        <f>APR!J573</f>
        <v>3630000</v>
      </c>
      <c r="I575" s="33">
        <f t="shared" ref="I575:J575" si="272">I576</f>
        <v>0</v>
      </c>
      <c r="J575" s="33">
        <f t="shared" si="272"/>
        <v>0</v>
      </c>
      <c r="K575" s="59">
        <f t="shared" si="245"/>
        <v>3630000</v>
      </c>
      <c r="L575" s="54">
        <f t="shared" si="246"/>
        <v>8580000</v>
      </c>
      <c r="M575" s="55">
        <f t="shared" si="247"/>
        <v>0.29729729729729731</v>
      </c>
    </row>
    <row r="576" spans="1:14" x14ac:dyDescent="0.25">
      <c r="A576" s="31"/>
      <c r="B576" s="32" t="s">
        <v>350</v>
      </c>
      <c r="C576" s="33">
        <v>12210000</v>
      </c>
      <c r="D576" s="33">
        <v>12210000</v>
      </c>
      <c r="E576" s="33">
        <v>12210000</v>
      </c>
      <c r="F576" s="33">
        <v>12210000</v>
      </c>
      <c r="G576" s="33">
        <v>12210000</v>
      </c>
      <c r="H576" s="1">
        <f>APR!J574</f>
        <v>3630000</v>
      </c>
      <c r="I576" s="33"/>
      <c r="J576" s="33">
        <v>0</v>
      </c>
      <c r="K576" s="59">
        <f t="shared" si="245"/>
        <v>3630000</v>
      </c>
      <c r="L576" s="54">
        <f t="shared" si="246"/>
        <v>8580000</v>
      </c>
      <c r="M576" s="55">
        <f t="shared" si="247"/>
        <v>0.29729729729729731</v>
      </c>
    </row>
    <row r="577" spans="1:13" x14ac:dyDescent="0.25">
      <c r="A577" s="31">
        <v>522151</v>
      </c>
      <c r="B577" s="32" t="s">
        <v>34</v>
      </c>
      <c r="C577" s="33">
        <f>C578</f>
        <v>7400000</v>
      </c>
      <c r="D577" s="33">
        <f>D578</f>
        <v>7400000</v>
      </c>
      <c r="E577" s="33">
        <f>E578</f>
        <v>7400000</v>
      </c>
      <c r="F577" s="33">
        <f>F578</f>
        <v>7400000</v>
      </c>
      <c r="G577" s="33">
        <f>G578</f>
        <v>7400000</v>
      </c>
      <c r="H577" s="33">
        <f>APR!J575</f>
        <v>2200000</v>
      </c>
      <c r="I577" s="33">
        <f t="shared" ref="I577:J577" si="273">I578</f>
        <v>0</v>
      </c>
      <c r="J577" s="33">
        <f t="shared" si="273"/>
        <v>0</v>
      </c>
      <c r="K577" s="59">
        <f t="shared" si="245"/>
        <v>2200000</v>
      </c>
      <c r="L577" s="54">
        <f t="shared" si="246"/>
        <v>5200000</v>
      </c>
      <c r="M577" s="55">
        <f t="shared" si="247"/>
        <v>0.29729729729729731</v>
      </c>
    </row>
    <row r="578" spans="1:13" x14ac:dyDescent="0.25">
      <c r="A578" s="31"/>
      <c r="B578" s="32" t="s">
        <v>351</v>
      </c>
      <c r="C578" s="33">
        <v>7400000</v>
      </c>
      <c r="D578" s="33">
        <v>7400000</v>
      </c>
      <c r="E578" s="33">
        <v>7400000</v>
      </c>
      <c r="F578" s="33">
        <v>7400000</v>
      </c>
      <c r="G578" s="33">
        <v>7400000</v>
      </c>
      <c r="H578" s="1">
        <f>APR!J576</f>
        <v>2200000</v>
      </c>
      <c r="I578" s="33"/>
      <c r="J578" s="33">
        <v>0</v>
      </c>
      <c r="K578" s="59">
        <f t="shared" si="245"/>
        <v>2200000</v>
      </c>
      <c r="L578" s="54">
        <f t="shared" si="246"/>
        <v>5200000</v>
      </c>
      <c r="M578" s="55">
        <f t="shared" si="247"/>
        <v>0.29729729729729731</v>
      </c>
    </row>
    <row r="579" spans="1:13" x14ac:dyDescent="0.25">
      <c r="A579" s="31">
        <v>524113</v>
      </c>
      <c r="B579" s="32" t="s">
        <v>38</v>
      </c>
      <c r="C579" s="33">
        <f>C580</f>
        <v>20350000</v>
      </c>
      <c r="D579" s="33">
        <f>D580</f>
        <v>20350000</v>
      </c>
      <c r="E579" s="33">
        <f>E580</f>
        <v>20350000</v>
      </c>
      <c r="F579" s="33">
        <f>F580</f>
        <v>20350000</v>
      </c>
      <c r="G579" s="33">
        <f>G580</f>
        <v>20350000</v>
      </c>
      <c r="H579" s="33">
        <f>APR!J577</f>
        <v>6050000</v>
      </c>
      <c r="I579" s="33">
        <f t="shared" ref="I579:J579" si="274">I580</f>
        <v>0</v>
      </c>
      <c r="J579" s="33">
        <f t="shared" si="274"/>
        <v>0</v>
      </c>
      <c r="K579" s="59">
        <f t="shared" si="245"/>
        <v>6050000</v>
      </c>
      <c r="L579" s="54">
        <f t="shared" si="246"/>
        <v>14300000</v>
      </c>
      <c r="M579" s="55">
        <f t="shared" si="247"/>
        <v>0.29729729729729731</v>
      </c>
    </row>
    <row r="580" spans="1:13" x14ac:dyDescent="0.25">
      <c r="A580" s="31"/>
      <c r="B580" s="32" t="s">
        <v>352</v>
      </c>
      <c r="C580" s="33">
        <v>20350000</v>
      </c>
      <c r="D580" s="33">
        <v>20350000</v>
      </c>
      <c r="E580" s="33">
        <v>20350000</v>
      </c>
      <c r="F580" s="33">
        <v>20350000</v>
      </c>
      <c r="G580" s="33">
        <v>20350000</v>
      </c>
      <c r="H580" s="1">
        <f>APR!J578</f>
        <v>6050000</v>
      </c>
      <c r="I580" s="33"/>
      <c r="J580" s="33">
        <v>0</v>
      </c>
      <c r="K580" s="59">
        <f t="shared" si="245"/>
        <v>6050000</v>
      </c>
      <c r="L580" s="54">
        <f t="shared" si="246"/>
        <v>14300000</v>
      </c>
      <c r="M580" s="55">
        <f t="shared" si="247"/>
        <v>0.29729729729729731</v>
      </c>
    </row>
    <row r="581" spans="1:13" x14ac:dyDescent="0.25">
      <c r="A581" s="31" t="s">
        <v>10</v>
      </c>
      <c r="B581" s="32" t="s">
        <v>253</v>
      </c>
      <c r="C581" s="33">
        <f t="shared" ref="C581:J582" si="275">C582</f>
        <v>2719000</v>
      </c>
      <c r="D581" s="33">
        <f t="shared" si="275"/>
        <v>2719000</v>
      </c>
      <c r="E581" s="33">
        <f t="shared" si="275"/>
        <v>2719000</v>
      </c>
      <c r="F581" s="33">
        <f t="shared" si="275"/>
        <v>2719000</v>
      </c>
      <c r="G581" s="33">
        <f t="shared" si="275"/>
        <v>2719000</v>
      </c>
      <c r="H581" s="33">
        <f>APR!J579</f>
        <v>770000</v>
      </c>
      <c r="I581" s="33">
        <f t="shared" si="275"/>
        <v>0</v>
      </c>
      <c r="J581" s="33">
        <f t="shared" si="275"/>
        <v>0</v>
      </c>
      <c r="K581" s="59">
        <f t="shared" si="245"/>
        <v>770000</v>
      </c>
      <c r="L581" s="54">
        <f t="shared" si="246"/>
        <v>1949000</v>
      </c>
      <c r="M581" s="55">
        <f t="shared" si="247"/>
        <v>0.28319235012872379</v>
      </c>
    </row>
    <row r="582" spans="1:13" x14ac:dyDescent="0.25">
      <c r="A582" s="31">
        <v>521211</v>
      </c>
      <c r="B582" s="32" t="s">
        <v>1</v>
      </c>
      <c r="C582" s="33">
        <f t="shared" si="275"/>
        <v>2719000</v>
      </c>
      <c r="D582" s="33">
        <f t="shared" si="275"/>
        <v>2719000</v>
      </c>
      <c r="E582" s="33">
        <f t="shared" si="275"/>
        <v>2719000</v>
      </c>
      <c r="F582" s="33">
        <f t="shared" si="275"/>
        <v>2719000</v>
      </c>
      <c r="G582" s="33">
        <f t="shared" si="275"/>
        <v>2719000</v>
      </c>
      <c r="H582" s="33">
        <f>APR!J580</f>
        <v>770000</v>
      </c>
      <c r="I582" s="33">
        <f t="shared" si="275"/>
        <v>0</v>
      </c>
      <c r="J582" s="33">
        <f t="shared" si="275"/>
        <v>0</v>
      </c>
      <c r="K582" s="59">
        <f t="shared" si="245"/>
        <v>770000</v>
      </c>
      <c r="L582" s="54">
        <f t="shared" si="246"/>
        <v>1949000</v>
      </c>
      <c r="M582" s="55">
        <f t="shared" si="247"/>
        <v>0.28319235012872379</v>
      </c>
    </row>
    <row r="583" spans="1:13" x14ac:dyDescent="0.25">
      <c r="A583" s="31"/>
      <c r="B583" s="32" t="s">
        <v>336</v>
      </c>
      <c r="C583" s="33">
        <v>2719000</v>
      </c>
      <c r="D583" s="33">
        <v>2719000</v>
      </c>
      <c r="E583" s="33">
        <v>2719000</v>
      </c>
      <c r="F583" s="33">
        <v>2719000</v>
      </c>
      <c r="G583" s="33">
        <v>2719000</v>
      </c>
      <c r="H583" s="1">
        <f>APR!J581</f>
        <v>770000</v>
      </c>
      <c r="I583" s="33"/>
      <c r="J583" s="33">
        <v>0</v>
      </c>
      <c r="K583" s="59">
        <f t="shared" si="245"/>
        <v>770000</v>
      </c>
      <c r="L583" s="54">
        <f t="shared" si="246"/>
        <v>1949000</v>
      </c>
      <c r="M583" s="55">
        <f t="shared" si="247"/>
        <v>0.28319235012872379</v>
      </c>
    </row>
    <row r="584" spans="1:13" x14ac:dyDescent="0.25">
      <c r="A584" s="31" t="s">
        <v>254</v>
      </c>
      <c r="B584" s="32" t="s">
        <v>255</v>
      </c>
      <c r="C584" s="33">
        <f>C585</f>
        <v>45555000</v>
      </c>
      <c r="D584" s="33">
        <f>D585</f>
        <v>45555000</v>
      </c>
      <c r="E584" s="33">
        <f>E585</f>
        <v>45555000</v>
      </c>
      <c r="F584" s="33">
        <f>F585</f>
        <v>45555000</v>
      </c>
      <c r="G584" s="33">
        <f>G585</f>
        <v>45555000</v>
      </c>
      <c r="H584" s="33">
        <f>APR!J582</f>
        <v>14264000</v>
      </c>
      <c r="I584" s="33">
        <f t="shared" ref="I584:J584" si="276">I585</f>
        <v>0</v>
      </c>
      <c r="J584" s="33">
        <f t="shared" si="276"/>
        <v>0</v>
      </c>
      <c r="K584" s="59">
        <f t="shared" si="245"/>
        <v>14264000</v>
      </c>
      <c r="L584" s="54">
        <f t="shared" si="246"/>
        <v>31291000</v>
      </c>
      <c r="M584" s="55">
        <f t="shared" si="247"/>
        <v>0.31311601360992208</v>
      </c>
    </row>
    <row r="585" spans="1:13" x14ac:dyDescent="0.25">
      <c r="A585" s="31" t="s">
        <v>216</v>
      </c>
      <c r="B585" s="32" t="s">
        <v>255</v>
      </c>
      <c r="C585" s="33">
        <f>C586+C590+C595</f>
        <v>45555000</v>
      </c>
      <c r="D585" s="33">
        <f>D586+D590+D595</f>
        <v>45555000</v>
      </c>
      <c r="E585" s="33">
        <f>E586+E590+E595</f>
        <v>45555000</v>
      </c>
      <c r="F585" s="33">
        <f>F586+F590+F595</f>
        <v>45555000</v>
      </c>
      <c r="G585" s="33">
        <f>G586+G590+G595</f>
        <v>45555000</v>
      </c>
      <c r="H585" s="33">
        <f>APR!J583</f>
        <v>14264000</v>
      </c>
      <c r="I585" s="33">
        <f t="shared" ref="I585:J585" si="277">I586+I590+I595</f>
        <v>0</v>
      </c>
      <c r="J585" s="33">
        <f t="shared" si="277"/>
        <v>0</v>
      </c>
      <c r="K585" s="59">
        <f t="shared" si="245"/>
        <v>14264000</v>
      </c>
      <c r="L585" s="54">
        <f t="shared" si="246"/>
        <v>31291000</v>
      </c>
      <c r="M585" s="55">
        <f t="shared" si="247"/>
        <v>0.31311601360992208</v>
      </c>
    </row>
    <row r="586" spans="1:13" x14ac:dyDescent="0.25">
      <c r="A586" s="31" t="s">
        <v>0</v>
      </c>
      <c r="B586" s="32" t="s">
        <v>256</v>
      </c>
      <c r="C586" s="33">
        <f>C587</f>
        <v>6678000</v>
      </c>
      <c r="D586" s="33">
        <f>D587</f>
        <v>6678000</v>
      </c>
      <c r="E586" s="33">
        <f>E587</f>
        <v>6678000</v>
      </c>
      <c r="F586" s="33">
        <f>F587</f>
        <v>6678000</v>
      </c>
      <c r="G586" s="33">
        <f>G587</f>
        <v>6678000</v>
      </c>
      <c r="H586" s="33">
        <f>APR!J584</f>
        <v>2067000</v>
      </c>
      <c r="I586" s="33">
        <f t="shared" ref="I586:J586" si="278">I587</f>
        <v>0</v>
      </c>
      <c r="J586" s="33">
        <f t="shared" si="278"/>
        <v>0</v>
      </c>
      <c r="K586" s="59">
        <f t="shared" si="245"/>
        <v>2067000</v>
      </c>
      <c r="L586" s="54">
        <f t="shared" ref="L586:L649" si="279">F586-K586</f>
        <v>4611000</v>
      </c>
      <c r="M586" s="55">
        <f t="shared" ref="M586:M649" si="280">K586/F586</f>
        <v>0.30952380952380953</v>
      </c>
    </row>
    <row r="587" spans="1:13" x14ac:dyDescent="0.25">
      <c r="A587" s="31">
        <v>521211</v>
      </c>
      <c r="B587" s="32" t="s">
        <v>1</v>
      </c>
      <c r="C587" s="33">
        <f>SUM(C588:C589)</f>
        <v>6678000</v>
      </c>
      <c r="D587" s="33">
        <f>SUM(D588:D589)</f>
        <v>6678000</v>
      </c>
      <c r="E587" s="33">
        <f>SUM(E588:E589)</f>
        <v>6678000</v>
      </c>
      <c r="F587" s="33">
        <f>SUM(F588:F589)</f>
        <v>6678000</v>
      </c>
      <c r="G587" s="33">
        <f>SUM(G588:G589)</f>
        <v>6678000</v>
      </c>
      <c r="H587" s="33">
        <f>APR!J585</f>
        <v>2067000</v>
      </c>
      <c r="I587" s="33">
        <f t="shared" ref="I587:J587" si="281">SUM(I588:I589)</f>
        <v>0</v>
      </c>
      <c r="J587" s="33">
        <f t="shared" si="281"/>
        <v>0</v>
      </c>
      <c r="K587" s="59">
        <f t="shared" si="245"/>
        <v>2067000</v>
      </c>
      <c r="L587" s="54">
        <f t="shared" si="279"/>
        <v>4611000</v>
      </c>
      <c r="M587" s="55">
        <f t="shared" si="280"/>
        <v>0.30952380952380953</v>
      </c>
    </row>
    <row r="588" spans="1:13" x14ac:dyDescent="0.25">
      <c r="A588" s="31"/>
      <c r="B588" s="32" t="s">
        <v>281</v>
      </c>
      <c r="C588" s="33">
        <v>2898000</v>
      </c>
      <c r="D588" s="33">
        <v>2898000</v>
      </c>
      <c r="E588" s="33">
        <v>2898000</v>
      </c>
      <c r="F588" s="33">
        <v>2898000</v>
      </c>
      <c r="G588" s="33">
        <v>2898000</v>
      </c>
      <c r="H588" s="1">
        <f>APR!J586</f>
        <v>897000</v>
      </c>
      <c r="I588" s="33"/>
      <c r="J588" s="33">
        <v>0</v>
      </c>
      <c r="K588" s="59">
        <f t="shared" si="245"/>
        <v>897000</v>
      </c>
      <c r="L588" s="54">
        <f t="shared" si="279"/>
        <v>2001000</v>
      </c>
      <c r="M588" s="55">
        <f t="shared" si="280"/>
        <v>0.30952380952380953</v>
      </c>
    </row>
    <row r="589" spans="1:13" x14ac:dyDescent="0.25">
      <c r="A589" s="31"/>
      <c r="B589" s="32" t="s">
        <v>406</v>
      </c>
      <c r="C589" s="33">
        <v>3780000</v>
      </c>
      <c r="D589" s="33">
        <v>3780000</v>
      </c>
      <c r="E589" s="33">
        <v>3780000</v>
      </c>
      <c r="F589" s="33">
        <v>3780000</v>
      </c>
      <c r="G589" s="33">
        <v>3780000</v>
      </c>
      <c r="H589" s="1">
        <f>APR!J587</f>
        <v>1170000</v>
      </c>
      <c r="I589" s="33"/>
      <c r="J589" s="33">
        <v>0</v>
      </c>
      <c r="K589" s="59">
        <f t="shared" si="245"/>
        <v>1170000</v>
      </c>
      <c r="L589" s="54">
        <f t="shared" si="279"/>
        <v>2610000</v>
      </c>
      <c r="M589" s="55">
        <f t="shared" si="280"/>
        <v>0.30952380952380953</v>
      </c>
    </row>
    <row r="590" spans="1:13" x14ac:dyDescent="0.25">
      <c r="A590" s="31" t="s">
        <v>11</v>
      </c>
      <c r="B590" s="32" t="s">
        <v>257</v>
      </c>
      <c r="C590" s="33">
        <f>C591+C593</f>
        <v>38640000</v>
      </c>
      <c r="D590" s="33">
        <f>D591+D593</f>
        <v>38640000</v>
      </c>
      <c r="E590" s="33">
        <f>E591+E593</f>
        <v>38640000</v>
      </c>
      <c r="F590" s="33">
        <f>F591+F593</f>
        <v>38640000</v>
      </c>
      <c r="G590" s="33">
        <f>G591+G593</f>
        <v>38640000</v>
      </c>
      <c r="H590" s="33">
        <f>APR!J588</f>
        <v>11960000</v>
      </c>
      <c r="I590" s="33">
        <f t="shared" ref="I590:J590" si="282">I591+I593</f>
        <v>0</v>
      </c>
      <c r="J590" s="33">
        <f t="shared" si="282"/>
        <v>0</v>
      </c>
      <c r="K590" s="59">
        <f t="shared" si="245"/>
        <v>11960000</v>
      </c>
      <c r="L590" s="54">
        <f t="shared" si="279"/>
        <v>26680000</v>
      </c>
      <c r="M590" s="55">
        <f t="shared" si="280"/>
        <v>0.30952380952380953</v>
      </c>
    </row>
    <row r="591" spans="1:13" x14ac:dyDescent="0.25">
      <c r="A591" s="31">
        <v>521211</v>
      </c>
      <c r="B591" s="32" t="s">
        <v>1</v>
      </c>
      <c r="C591" s="33">
        <f>C592</f>
        <v>5040000</v>
      </c>
      <c r="D591" s="33">
        <f>D592</f>
        <v>5040000</v>
      </c>
      <c r="E591" s="33">
        <f>E592</f>
        <v>5040000</v>
      </c>
      <c r="F591" s="33">
        <f>F592</f>
        <v>5040000</v>
      </c>
      <c r="G591" s="33">
        <f>G592</f>
        <v>5040000</v>
      </c>
      <c r="H591" s="33">
        <f>APR!J589</f>
        <v>1560000</v>
      </c>
      <c r="I591" s="33">
        <f t="shared" ref="I591:J591" si="283">I592</f>
        <v>0</v>
      </c>
      <c r="J591" s="33">
        <f t="shared" si="283"/>
        <v>0</v>
      </c>
      <c r="K591" s="59">
        <f t="shared" si="245"/>
        <v>1560000</v>
      </c>
      <c r="L591" s="54">
        <f t="shared" si="279"/>
        <v>3480000</v>
      </c>
      <c r="M591" s="55">
        <f t="shared" si="280"/>
        <v>0.30952380952380953</v>
      </c>
    </row>
    <row r="592" spans="1:13" x14ac:dyDescent="0.25">
      <c r="A592" s="31"/>
      <c r="B592" s="32" t="s">
        <v>353</v>
      </c>
      <c r="C592" s="33">
        <v>5040000</v>
      </c>
      <c r="D592" s="33">
        <v>5040000</v>
      </c>
      <c r="E592" s="33">
        <v>5040000</v>
      </c>
      <c r="F592" s="33">
        <v>5040000</v>
      </c>
      <c r="G592" s="33">
        <v>5040000</v>
      </c>
      <c r="H592" s="1">
        <f>APR!J590</f>
        <v>1560000</v>
      </c>
      <c r="I592" s="33"/>
      <c r="J592" s="33">
        <v>0</v>
      </c>
      <c r="K592" s="59">
        <f t="shared" si="245"/>
        <v>1560000</v>
      </c>
      <c r="L592" s="54">
        <f t="shared" si="279"/>
        <v>3480000</v>
      </c>
      <c r="M592" s="55">
        <f t="shared" si="280"/>
        <v>0.30952380952380953</v>
      </c>
    </row>
    <row r="593" spans="1:14" x14ac:dyDescent="0.25">
      <c r="A593" s="31">
        <v>522151</v>
      </c>
      <c r="B593" s="32" t="s">
        <v>34</v>
      </c>
      <c r="C593" s="33">
        <f>C594</f>
        <v>33600000</v>
      </c>
      <c r="D593" s="33">
        <f>D594</f>
        <v>33600000</v>
      </c>
      <c r="E593" s="33">
        <f>E594</f>
        <v>33600000</v>
      </c>
      <c r="F593" s="33">
        <f>F594</f>
        <v>33600000</v>
      </c>
      <c r="G593" s="33">
        <f>G594</f>
        <v>33600000</v>
      </c>
      <c r="H593" s="33">
        <f>APR!J591</f>
        <v>10400000</v>
      </c>
      <c r="I593" s="33">
        <f t="shared" ref="I593:J593" si="284">I594</f>
        <v>0</v>
      </c>
      <c r="J593" s="33">
        <f t="shared" si="284"/>
        <v>0</v>
      </c>
      <c r="K593" s="59">
        <f t="shared" si="245"/>
        <v>10400000</v>
      </c>
      <c r="L593" s="54">
        <f t="shared" si="279"/>
        <v>23200000</v>
      </c>
      <c r="M593" s="55">
        <f t="shared" si="280"/>
        <v>0.30952380952380953</v>
      </c>
    </row>
    <row r="594" spans="1:14" x14ac:dyDescent="0.25">
      <c r="A594" s="31"/>
      <c r="B594" s="32" t="s">
        <v>354</v>
      </c>
      <c r="C594" s="33">
        <v>33600000</v>
      </c>
      <c r="D594" s="33">
        <v>33600000</v>
      </c>
      <c r="E594" s="33">
        <v>33600000</v>
      </c>
      <c r="F594" s="33">
        <v>33600000</v>
      </c>
      <c r="G594" s="33">
        <v>33600000</v>
      </c>
      <c r="H594" s="1">
        <f>APR!J592</f>
        <v>10400000</v>
      </c>
      <c r="I594" s="33"/>
      <c r="J594" s="33">
        <v>0</v>
      </c>
      <c r="K594" s="59">
        <f t="shared" si="245"/>
        <v>10400000</v>
      </c>
      <c r="L594" s="54">
        <f t="shared" si="279"/>
        <v>23200000</v>
      </c>
      <c r="M594" s="55">
        <f t="shared" si="280"/>
        <v>0.30952380952380953</v>
      </c>
    </row>
    <row r="595" spans="1:14" s="110" customFormat="1" x14ac:dyDescent="0.25">
      <c r="A595" s="102" t="s">
        <v>10</v>
      </c>
      <c r="B595" s="103" t="s">
        <v>258</v>
      </c>
      <c r="C595" s="104">
        <f t="shared" ref="C595:J596" si="285">C596</f>
        <v>237000</v>
      </c>
      <c r="D595" s="104">
        <f t="shared" si="285"/>
        <v>237000</v>
      </c>
      <c r="E595" s="104">
        <f t="shared" si="285"/>
        <v>237000</v>
      </c>
      <c r="F595" s="104">
        <f t="shared" si="285"/>
        <v>237000</v>
      </c>
      <c r="G595" s="33">
        <f t="shared" si="285"/>
        <v>237000</v>
      </c>
      <c r="H595" s="104">
        <f>APR!J593</f>
        <v>237000</v>
      </c>
      <c r="I595" s="104">
        <f t="shared" si="285"/>
        <v>0</v>
      </c>
      <c r="J595" s="104">
        <f t="shared" si="285"/>
        <v>0</v>
      </c>
      <c r="K595" s="106">
        <f t="shared" si="245"/>
        <v>237000</v>
      </c>
      <c r="L595" s="107">
        <f t="shared" si="279"/>
        <v>0</v>
      </c>
      <c r="M595" s="108">
        <f t="shared" si="280"/>
        <v>1</v>
      </c>
      <c r="N595" s="109"/>
    </row>
    <row r="596" spans="1:14" x14ac:dyDescent="0.25">
      <c r="A596" s="31">
        <v>521211</v>
      </c>
      <c r="B596" s="32" t="s">
        <v>1</v>
      </c>
      <c r="C596" s="33">
        <f t="shared" si="285"/>
        <v>237000</v>
      </c>
      <c r="D596" s="33">
        <f t="shared" si="285"/>
        <v>237000</v>
      </c>
      <c r="E596" s="33">
        <f t="shared" si="285"/>
        <v>237000</v>
      </c>
      <c r="F596" s="33">
        <f t="shared" si="285"/>
        <v>237000</v>
      </c>
      <c r="G596" s="33">
        <f t="shared" si="285"/>
        <v>237000</v>
      </c>
      <c r="H596" s="33">
        <f>APR!J594</f>
        <v>237000</v>
      </c>
      <c r="I596" s="33">
        <f t="shared" si="285"/>
        <v>0</v>
      </c>
      <c r="J596" s="33">
        <f t="shared" si="285"/>
        <v>0</v>
      </c>
      <c r="K596" s="59">
        <f t="shared" ref="K596:K659" si="286">SUM(H596:J596)</f>
        <v>237000</v>
      </c>
      <c r="L596" s="54">
        <f t="shared" si="279"/>
        <v>0</v>
      </c>
      <c r="M596" s="55">
        <f t="shared" si="280"/>
        <v>1</v>
      </c>
    </row>
    <row r="597" spans="1:14" x14ac:dyDescent="0.25">
      <c r="A597" s="31"/>
      <c r="B597" s="32" t="s">
        <v>336</v>
      </c>
      <c r="C597" s="33">
        <v>237000</v>
      </c>
      <c r="D597" s="33">
        <v>237000</v>
      </c>
      <c r="E597" s="33">
        <v>237000</v>
      </c>
      <c r="F597" s="33">
        <v>237000</v>
      </c>
      <c r="G597" s="33">
        <v>237000</v>
      </c>
      <c r="H597" s="1">
        <f>APR!J595</f>
        <v>237000</v>
      </c>
      <c r="I597" s="33"/>
      <c r="J597" s="33">
        <v>0</v>
      </c>
      <c r="K597" s="59">
        <f t="shared" si="286"/>
        <v>237000</v>
      </c>
      <c r="L597" s="54">
        <f t="shared" si="279"/>
        <v>0</v>
      </c>
      <c r="M597" s="55">
        <f t="shared" si="280"/>
        <v>1</v>
      </c>
    </row>
    <row r="598" spans="1:14" s="7" customFormat="1" x14ac:dyDescent="0.25">
      <c r="A598" s="18" t="s">
        <v>259</v>
      </c>
      <c r="B598" s="36" t="s">
        <v>260</v>
      </c>
      <c r="C598" s="10">
        <f t="shared" ref="C598:J600" si="287">C599</f>
        <v>5370828000</v>
      </c>
      <c r="D598" s="10">
        <f t="shared" si="287"/>
        <v>5370828000</v>
      </c>
      <c r="E598" s="10">
        <f t="shared" si="287"/>
        <v>5370828000</v>
      </c>
      <c r="F598" s="10">
        <f t="shared" si="287"/>
        <v>5370828000</v>
      </c>
      <c r="G598" s="10">
        <f t="shared" si="287"/>
        <v>5370828000</v>
      </c>
      <c r="H598" s="10">
        <f>APR!J596</f>
        <v>1855831225</v>
      </c>
      <c r="I598" s="10">
        <f t="shared" si="287"/>
        <v>96882425</v>
      </c>
      <c r="J598" s="10">
        <f t="shared" si="287"/>
        <v>343623451</v>
      </c>
      <c r="K598" s="10">
        <f t="shared" si="286"/>
        <v>2296337101</v>
      </c>
      <c r="L598" s="10">
        <f t="shared" si="279"/>
        <v>3074490899</v>
      </c>
      <c r="M598" s="11">
        <f t="shared" si="280"/>
        <v>0.42755737122842141</v>
      </c>
      <c r="N598" s="16"/>
    </row>
    <row r="599" spans="1:14" s="7" customFormat="1" x14ac:dyDescent="0.25">
      <c r="A599" s="18">
        <v>5136</v>
      </c>
      <c r="B599" s="36" t="s">
        <v>169</v>
      </c>
      <c r="C599" s="10">
        <f t="shared" si="287"/>
        <v>5370828000</v>
      </c>
      <c r="D599" s="10">
        <f t="shared" si="287"/>
        <v>5370828000</v>
      </c>
      <c r="E599" s="10">
        <f t="shared" si="287"/>
        <v>5370828000</v>
      </c>
      <c r="F599" s="10">
        <f t="shared" si="287"/>
        <v>5370828000</v>
      </c>
      <c r="G599" s="10">
        <f t="shared" si="287"/>
        <v>5370828000</v>
      </c>
      <c r="H599" s="10">
        <f>APR!J597</f>
        <v>1855831225</v>
      </c>
      <c r="I599" s="10">
        <f t="shared" si="287"/>
        <v>96882425</v>
      </c>
      <c r="J599" s="10">
        <f t="shared" si="287"/>
        <v>343623451</v>
      </c>
      <c r="K599" s="10">
        <f t="shared" si="286"/>
        <v>2296337101</v>
      </c>
      <c r="L599" s="10">
        <f t="shared" si="279"/>
        <v>3074490899</v>
      </c>
      <c r="M599" s="11">
        <f t="shared" si="280"/>
        <v>0.42755737122842141</v>
      </c>
      <c r="N599" s="16"/>
    </row>
    <row r="600" spans="1:14" x14ac:dyDescent="0.25">
      <c r="A600" s="31" t="s">
        <v>261</v>
      </c>
      <c r="B600" s="32" t="s">
        <v>262</v>
      </c>
      <c r="C600" s="33">
        <f t="shared" si="287"/>
        <v>5370828000</v>
      </c>
      <c r="D600" s="33">
        <f t="shared" si="287"/>
        <v>5370828000</v>
      </c>
      <c r="E600" s="33">
        <f t="shared" si="287"/>
        <v>5370828000</v>
      </c>
      <c r="F600" s="33">
        <f t="shared" si="287"/>
        <v>5370828000</v>
      </c>
      <c r="G600" s="33">
        <f t="shared" si="287"/>
        <v>5370828000</v>
      </c>
      <c r="H600" s="33">
        <f>APR!J598</f>
        <v>1855831225</v>
      </c>
      <c r="I600" s="33">
        <f t="shared" si="287"/>
        <v>96882425</v>
      </c>
      <c r="J600" s="33">
        <f t="shared" si="287"/>
        <v>343623451</v>
      </c>
      <c r="K600" s="59">
        <f t="shared" si="286"/>
        <v>2296337101</v>
      </c>
      <c r="L600" s="54">
        <f t="shared" si="279"/>
        <v>3074490899</v>
      </c>
      <c r="M600" s="55">
        <f t="shared" si="280"/>
        <v>0.42755737122842141</v>
      </c>
    </row>
    <row r="601" spans="1:14" x14ac:dyDescent="0.25">
      <c r="A601" s="31" t="s">
        <v>263</v>
      </c>
      <c r="B601" s="32" t="s">
        <v>264</v>
      </c>
      <c r="C601" s="33">
        <f>C602+C665</f>
        <v>5370828000</v>
      </c>
      <c r="D601" s="33">
        <f>D602+D665</f>
        <v>5370828000</v>
      </c>
      <c r="E601" s="33">
        <f>E602+E665</f>
        <v>5370828000</v>
      </c>
      <c r="F601" s="33">
        <f>F602+F665</f>
        <v>5370828000</v>
      </c>
      <c r="G601" s="33">
        <f>G602+G665</f>
        <v>5370828000</v>
      </c>
      <c r="H601" s="33">
        <f>APR!J599</f>
        <v>1855831225</v>
      </c>
      <c r="I601" s="33">
        <f t="shared" ref="I601:J601" si="288">I602+I665</f>
        <v>96882425</v>
      </c>
      <c r="J601" s="33">
        <f t="shared" si="288"/>
        <v>343623451</v>
      </c>
      <c r="K601" s="59">
        <f t="shared" si="286"/>
        <v>2296337101</v>
      </c>
      <c r="L601" s="54">
        <f t="shared" si="279"/>
        <v>3074490899</v>
      </c>
      <c r="M601" s="55">
        <f t="shared" si="280"/>
        <v>0.42755737122842141</v>
      </c>
    </row>
    <row r="602" spans="1:14" x14ac:dyDescent="0.25">
      <c r="A602" s="31" t="s">
        <v>265</v>
      </c>
      <c r="B602" s="32" t="s">
        <v>123</v>
      </c>
      <c r="C602" s="33">
        <f>C603+C640+C660</f>
        <v>3974864000</v>
      </c>
      <c r="D602" s="33">
        <f>D603+D640+D660</f>
        <v>3974864000</v>
      </c>
      <c r="E602" s="33">
        <f>E603+E640+E660</f>
        <v>3974864000</v>
      </c>
      <c r="F602" s="33">
        <f>F603+F640+F660</f>
        <v>3974864000</v>
      </c>
      <c r="G602" s="33">
        <f>G603+G640+G660</f>
        <v>3974864000</v>
      </c>
      <c r="H602" s="33">
        <f>APR!J600</f>
        <v>1287637444</v>
      </c>
      <c r="I602" s="33">
        <f t="shared" ref="I602:J602" si="289">I603+I640+I660</f>
        <v>0</v>
      </c>
      <c r="J602" s="33">
        <f t="shared" si="289"/>
        <v>332623451</v>
      </c>
      <c r="K602" s="59">
        <f t="shared" si="286"/>
        <v>1620260895</v>
      </c>
      <c r="L602" s="54">
        <f t="shared" si="279"/>
        <v>2354603105</v>
      </c>
      <c r="M602" s="55">
        <f t="shared" si="280"/>
        <v>0.40762675024856199</v>
      </c>
    </row>
    <row r="603" spans="1:14" x14ac:dyDescent="0.25">
      <c r="A603" s="31" t="s">
        <v>0</v>
      </c>
      <c r="B603" s="32" t="s">
        <v>266</v>
      </c>
      <c r="C603" s="33">
        <f>C604+C608+C612+C616+C620+C624+C628+C632+C634+C636</f>
        <v>670557000</v>
      </c>
      <c r="D603" s="33">
        <f>D604+D608+D612+D616+D620+D624+D628+D632+D634+D636</f>
        <v>670557000</v>
      </c>
      <c r="E603" s="33">
        <f>E604+E608+E612+E616+E620+E624+E628+E632+E634+E636</f>
        <v>670557000</v>
      </c>
      <c r="F603" s="33">
        <f>F604+F608+F612+F616+F620+F624+F628+F632+F634+F636</f>
        <v>670557000</v>
      </c>
      <c r="G603" s="33">
        <v>687478000</v>
      </c>
      <c r="H603" s="33">
        <f>APR!J601</f>
        <v>240062964</v>
      </c>
      <c r="I603" s="33">
        <f t="shared" ref="I603:J603" si="290">I604+I608+I612+I616+I620+I624+I628+I632+I634+I636</f>
        <v>0</v>
      </c>
      <c r="J603" s="33">
        <f t="shared" si="290"/>
        <v>66666903</v>
      </c>
      <c r="K603" s="59">
        <f t="shared" si="286"/>
        <v>306729867</v>
      </c>
      <c r="L603" s="54">
        <f t="shared" si="279"/>
        <v>363827133</v>
      </c>
      <c r="M603" s="55">
        <f t="shared" si="280"/>
        <v>0.45742549402959032</v>
      </c>
    </row>
    <row r="604" spans="1:14" x14ac:dyDescent="0.25">
      <c r="A604" s="31">
        <v>511111</v>
      </c>
      <c r="B604" s="32" t="s">
        <v>124</v>
      </c>
      <c r="C604" s="33">
        <f>SUM(C605:C607)</f>
        <v>441762000</v>
      </c>
      <c r="D604" s="33">
        <f>SUM(D605:D607)</f>
        <v>441762000</v>
      </c>
      <c r="E604" s="33">
        <f>SUM(E605:E607)</f>
        <v>441762000</v>
      </c>
      <c r="F604" s="33">
        <f>SUM(F605:F607)</f>
        <v>441762000</v>
      </c>
      <c r="G604" s="33">
        <v>467234000</v>
      </c>
      <c r="H604" s="33">
        <f>APR!J602</f>
        <v>174290500</v>
      </c>
      <c r="I604" s="33">
        <f t="shared" ref="I604:J604" si="291">SUM(I605:I607)</f>
        <v>0</v>
      </c>
      <c r="J604" s="33">
        <f t="shared" si="291"/>
        <v>44290500</v>
      </c>
      <c r="K604" s="59">
        <f t="shared" si="286"/>
        <v>218581000</v>
      </c>
      <c r="L604" s="54">
        <f t="shared" si="279"/>
        <v>223181000</v>
      </c>
      <c r="M604" s="55">
        <f t="shared" si="280"/>
        <v>0.49479357663176099</v>
      </c>
    </row>
    <row r="605" spans="1:14" x14ac:dyDescent="0.25">
      <c r="A605" s="31"/>
      <c r="B605" s="32" t="s">
        <v>355</v>
      </c>
      <c r="C605" s="33">
        <v>378652000</v>
      </c>
      <c r="D605" s="33">
        <v>378652000</v>
      </c>
      <c r="E605" s="33">
        <v>378652000</v>
      </c>
      <c r="F605" s="33">
        <v>378652000</v>
      </c>
      <c r="G605" s="33">
        <v>378652000</v>
      </c>
      <c r="H605" s="1">
        <f>APR!J603</f>
        <v>130000000</v>
      </c>
      <c r="I605" s="33">
        <v>0</v>
      </c>
      <c r="J605" s="33">
        <f>17239200+27051300</f>
        <v>44290500</v>
      </c>
      <c r="K605" s="59">
        <f t="shared" si="286"/>
        <v>174290500</v>
      </c>
      <c r="L605" s="54">
        <f t="shared" si="279"/>
        <v>204361500</v>
      </c>
      <c r="M605" s="55">
        <f t="shared" si="280"/>
        <v>0.46029203595913926</v>
      </c>
    </row>
    <row r="606" spans="1:14" x14ac:dyDescent="0.25">
      <c r="A606" s="31"/>
      <c r="B606" s="32" t="s">
        <v>407</v>
      </c>
      <c r="C606" s="33">
        <v>31555000</v>
      </c>
      <c r="D606" s="33">
        <v>31555000</v>
      </c>
      <c r="E606" s="33">
        <v>31555000</v>
      </c>
      <c r="F606" s="33">
        <v>31555000</v>
      </c>
      <c r="G606" s="33">
        <v>44291000</v>
      </c>
      <c r="H606" s="1">
        <f>APR!J604</f>
        <v>0</v>
      </c>
      <c r="I606" s="33">
        <v>0</v>
      </c>
      <c r="J606" s="33">
        <v>0</v>
      </c>
      <c r="K606" s="59">
        <f t="shared" si="286"/>
        <v>0</v>
      </c>
      <c r="L606" s="54">
        <f t="shared" si="279"/>
        <v>31555000</v>
      </c>
      <c r="M606" s="55">
        <f t="shared" si="280"/>
        <v>0</v>
      </c>
    </row>
    <row r="607" spans="1:14" x14ac:dyDescent="0.25">
      <c r="A607" s="31"/>
      <c r="B607" s="32" t="s">
        <v>439</v>
      </c>
      <c r="C607" s="33">
        <v>31555000</v>
      </c>
      <c r="D607" s="33">
        <v>31555000</v>
      </c>
      <c r="E607" s="33">
        <v>31555000</v>
      </c>
      <c r="F607" s="33">
        <v>31555000</v>
      </c>
      <c r="G607" s="33">
        <v>44291000</v>
      </c>
      <c r="H607" s="1">
        <f>APR!J605</f>
        <v>44290500</v>
      </c>
      <c r="I607" s="33">
        <v>0</v>
      </c>
      <c r="J607" s="33">
        <v>0</v>
      </c>
      <c r="K607" s="59">
        <f t="shared" si="286"/>
        <v>44290500</v>
      </c>
      <c r="L607" s="54">
        <f t="shared" si="279"/>
        <v>-12735500</v>
      </c>
      <c r="M607" s="55">
        <f t="shared" si="280"/>
        <v>1.4035968943115196</v>
      </c>
    </row>
    <row r="608" spans="1:14" x14ac:dyDescent="0.25">
      <c r="A608" s="31">
        <v>511119</v>
      </c>
      <c r="B608" s="32" t="s">
        <v>125</v>
      </c>
      <c r="C608" s="33">
        <f>SUM(C609:C611)</f>
        <v>7000</v>
      </c>
      <c r="D608" s="33">
        <f>SUM(D609:D611)</f>
        <v>7000</v>
      </c>
      <c r="E608" s="33">
        <f>SUM(E609:E611)</f>
        <v>7000</v>
      </c>
      <c r="F608" s="33">
        <f>SUM(F609:F611)</f>
        <v>7000</v>
      </c>
      <c r="G608" s="33">
        <v>13000</v>
      </c>
      <c r="H608" s="33">
        <f>APR!J606</f>
        <v>2677</v>
      </c>
      <c r="I608" s="33">
        <f t="shared" ref="I608:J608" si="292">SUM(I609:I611)</f>
        <v>0</v>
      </c>
      <c r="J608" s="33">
        <f t="shared" si="292"/>
        <v>719</v>
      </c>
      <c r="K608" s="59">
        <f t="shared" si="286"/>
        <v>3396</v>
      </c>
      <c r="L608" s="54">
        <f t="shared" si="279"/>
        <v>3604</v>
      </c>
      <c r="M608" s="55">
        <f t="shared" si="280"/>
        <v>0.48514285714285715</v>
      </c>
    </row>
    <row r="609" spans="1:14" x14ac:dyDescent="0.25">
      <c r="A609" s="31"/>
      <c r="B609" s="32" t="s">
        <v>356</v>
      </c>
      <c r="C609" s="33">
        <v>5000</v>
      </c>
      <c r="D609" s="33">
        <v>5000</v>
      </c>
      <c r="E609" s="33">
        <v>5000</v>
      </c>
      <c r="F609" s="33">
        <v>5000</v>
      </c>
      <c r="G609" s="33">
        <v>11000</v>
      </c>
      <c r="H609" s="1">
        <f>APR!J607</f>
        <v>1745</v>
      </c>
      <c r="I609" s="33">
        <v>0</v>
      </c>
      <c r="J609" s="33">
        <v>719</v>
      </c>
      <c r="K609" s="59">
        <f t="shared" si="286"/>
        <v>2464</v>
      </c>
      <c r="L609" s="54">
        <f t="shared" si="279"/>
        <v>2536</v>
      </c>
      <c r="M609" s="55">
        <f t="shared" si="280"/>
        <v>0.49280000000000002</v>
      </c>
    </row>
    <row r="610" spans="1:14" s="7" customFormat="1" x14ac:dyDescent="0.25">
      <c r="A610" s="31"/>
      <c r="B610" s="32" t="s">
        <v>408</v>
      </c>
      <c r="C610" s="33">
        <v>1000</v>
      </c>
      <c r="D610" s="33">
        <v>1000</v>
      </c>
      <c r="E610" s="33">
        <v>1000</v>
      </c>
      <c r="F610" s="33">
        <v>1000</v>
      </c>
      <c r="G610" s="33">
        <v>1000</v>
      </c>
      <c r="H610" s="1">
        <f>APR!J608</f>
        <v>0</v>
      </c>
      <c r="I610" s="33">
        <v>0</v>
      </c>
      <c r="J610" s="33" t="s">
        <v>745</v>
      </c>
      <c r="K610" s="59">
        <f t="shared" si="286"/>
        <v>0</v>
      </c>
      <c r="L610" s="54">
        <f t="shared" si="279"/>
        <v>1000</v>
      </c>
      <c r="M610" s="55">
        <f t="shared" si="280"/>
        <v>0</v>
      </c>
      <c r="N610" s="16"/>
    </row>
    <row r="611" spans="1:14" x14ac:dyDescent="0.25">
      <c r="A611" s="31"/>
      <c r="B611" s="32" t="s">
        <v>440</v>
      </c>
      <c r="C611" s="33">
        <v>1000</v>
      </c>
      <c r="D611" s="33">
        <v>1000</v>
      </c>
      <c r="E611" s="33">
        <v>1000</v>
      </c>
      <c r="F611" s="33">
        <v>1000</v>
      </c>
      <c r="G611" s="33">
        <v>1000</v>
      </c>
      <c r="H611" s="1">
        <f>APR!J609</f>
        <v>932</v>
      </c>
      <c r="I611" s="33">
        <v>0</v>
      </c>
      <c r="J611" s="33">
        <v>0</v>
      </c>
      <c r="K611" s="59">
        <f t="shared" si="286"/>
        <v>932</v>
      </c>
      <c r="L611" s="54">
        <f t="shared" si="279"/>
        <v>68</v>
      </c>
      <c r="M611" s="55">
        <f t="shared" si="280"/>
        <v>0.93200000000000005</v>
      </c>
    </row>
    <row r="612" spans="1:14" x14ac:dyDescent="0.25">
      <c r="A612" s="31">
        <v>511121</v>
      </c>
      <c r="B612" s="32" t="s">
        <v>126</v>
      </c>
      <c r="C612" s="33">
        <f>SUM(C613:C615)</f>
        <v>44178000</v>
      </c>
      <c r="D612" s="33">
        <f>SUM(D613:D615)</f>
        <v>44178000</v>
      </c>
      <c r="E612" s="33">
        <f>SUM(E613:E615)</f>
        <v>44178000</v>
      </c>
      <c r="F612" s="33">
        <f>SUM(F613:F615)</f>
        <v>44178000</v>
      </c>
      <c r="G612" s="33">
        <v>37256000</v>
      </c>
      <c r="H612" s="33">
        <f>APR!J610</f>
        <v>12155728</v>
      </c>
      <c r="I612" s="33">
        <f t="shared" ref="I612:J612" si="293">SUM(I613:I615)</f>
        <v>0</v>
      </c>
      <c r="J612" s="33">
        <f t="shared" si="293"/>
        <v>2694084</v>
      </c>
      <c r="K612" s="59">
        <f t="shared" si="286"/>
        <v>14849812</v>
      </c>
      <c r="L612" s="54">
        <f t="shared" si="279"/>
        <v>29328188</v>
      </c>
      <c r="M612" s="55">
        <f t="shared" si="280"/>
        <v>0.33613590474897009</v>
      </c>
    </row>
    <row r="613" spans="1:14" x14ac:dyDescent="0.25">
      <c r="A613" s="31"/>
      <c r="B613" s="32" t="s">
        <v>357</v>
      </c>
      <c r="C613" s="33">
        <v>37866000</v>
      </c>
      <c r="D613" s="33">
        <v>37866000</v>
      </c>
      <c r="E613" s="33">
        <v>37866000</v>
      </c>
      <c r="F613" s="33">
        <v>37866000</v>
      </c>
      <c r="G613" s="33">
        <v>31866000</v>
      </c>
      <c r="H613" s="1">
        <f>APR!J611</f>
        <v>9461644</v>
      </c>
      <c r="I613" s="33">
        <v>0</v>
      </c>
      <c r="J613" s="33">
        <f>412704+2281380</f>
        <v>2694084</v>
      </c>
      <c r="K613" s="59">
        <f t="shared" si="286"/>
        <v>12155728</v>
      </c>
      <c r="L613" s="54">
        <f t="shared" si="279"/>
        <v>25710272</v>
      </c>
      <c r="M613" s="55">
        <f t="shared" si="280"/>
        <v>0.32101959541541225</v>
      </c>
    </row>
    <row r="614" spans="1:14" x14ac:dyDescent="0.25">
      <c r="A614" s="31"/>
      <c r="B614" s="32" t="s">
        <v>409</v>
      </c>
      <c r="C614" s="33">
        <v>3156000</v>
      </c>
      <c r="D614" s="33">
        <v>3156000</v>
      </c>
      <c r="E614" s="33">
        <v>3156000</v>
      </c>
      <c r="F614" s="33">
        <v>3156000</v>
      </c>
      <c r="G614" s="33">
        <v>2695000</v>
      </c>
      <c r="H614" s="1">
        <f>APR!J612</f>
        <v>0</v>
      </c>
      <c r="I614" s="33">
        <v>0</v>
      </c>
      <c r="J614" s="33">
        <v>0</v>
      </c>
      <c r="K614" s="59">
        <f t="shared" si="286"/>
        <v>0</v>
      </c>
      <c r="L614" s="54">
        <f t="shared" si="279"/>
        <v>3156000</v>
      </c>
      <c r="M614" s="55">
        <f t="shared" si="280"/>
        <v>0</v>
      </c>
    </row>
    <row r="615" spans="1:14" x14ac:dyDescent="0.25">
      <c r="A615" s="31"/>
      <c r="B615" s="32" t="s">
        <v>441</v>
      </c>
      <c r="C615" s="33">
        <v>3156000</v>
      </c>
      <c r="D615" s="33">
        <v>3156000</v>
      </c>
      <c r="E615" s="33">
        <v>3156000</v>
      </c>
      <c r="F615" s="33">
        <v>3156000</v>
      </c>
      <c r="G615" s="33">
        <v>2695000</v>
      </c>
      <c r="H615" s="1">
        <f>APR!J613</f>
        <v>2694084</v>
      </c>
      <c r="I615" s="33">
        <v>0</v>
      </c>
      <c r="J615" s="33">
        <v>0</v>
      </c>
      <c r="K615" s="59">
        <f t="shared" si="286"/>
        <v>2694084</v>
      </c>
      <c r="L615" s="54">
        <f t="shared" si="279"/>
        <v>461916</v>
      </c>
      <c r="M615" s="55">
        <f t="shared" si="280"/>
        <v>0.85363878326996201</v>
      </c>
    </row>
    <row r="616" spans="1:14" x14ac:dyDescent="0.25">
      <c r="A616" s="31">
        <v>511122</v>
      </c>
      <c r="B616" s="32" t="s">
        <v>127</v>
      </c>
      <c r="C616" s="33">
        <f>SUM(C617:C619)</f>
        <v>10758000</v>
      </c>
      <c r="D616" s="33">
        <f>SUM(D617:D619)</f>
        <v>10758000</v>
      </c>
      <c r="E616" s="33">
        <f>SUM(E617:E619)</f>
        <v>10758000</v>
      </c>
      <c r="F616" s="33">
        <f>SUM(F617:F619)</f>
        <v>10758000</v>
      </c>
      <c r="G616" s="33">
        <v>10998000</v>
      </c>
      <c r="H616" s="33">
        <f>APR!J614</f>
        <v>4377924</v>
      </c>
      <c r="I616" s="33">
        <f t="shared" ref="I616:J616" si="294">SUM(I617:I619)</f>
        <v>0</v>
      </c>
      <c r="J616" s="33">
        <f t="shared" si="294"/>
        <v>888664</v>
      </c>
      <c r="K616" s="59">
        <f t="shared" si="286"/>
        <v>5266588</v>
      </c>
      <c r="L616" s="54">
        <f t="shared" si="279"/>
        <v>5491412</v>
      </c>
      <c r="M616" s="55">
        <f t="shared" si="280"/>
        <v>0.48955084588213421</v>
      </c>
    </row>
    <row r="617" spans="1:14" x14ac:dyDescent="0.25">
      <c r="A617" s="31"/>
      <c r="B617" s="32" t="s">
        <v>358</v>
      </c>
      <c r="C617" s="33">
        <v>9220000</v>
      </c>
      <c r="D617" s="33">
        <v>9220000</v>
      </c>
      <c r="E617" s="33">
        <v>9220000</v>
      </c>
      <c r="F617" s="33">
        <v>9220000</v>
      </c>
      <c r="G617" s="33">
        <v>9220000</v>
      </c>
      <c r="H617" s="1">
        <f>APR!J615</f>
        <v>3489260</v>
      </c>
      <c r="I617" s="33">
        <v>0</v>
      </c>
      <c r="J617" s="33">
        <f>82540+806124</f>
        <v>888664</v>
      </c>
      <c r="K617" s="59">
        <f t="shared" si="286"/>
        <v>4377924</v>
      </c>
      <c r="L617" s="54">
        <f t="shared" si="279"/>
        <v>4842076</v>
      </c>
      <c r="M617" s="55">
        <f t="shared" si="280"/>
        <v>0.47482906724511931</v>
      </c>
    </row>
    <row r="618" spans="1:14" x14ac:dyDescent="0.25">
      <c r="A618" s="31"/>
      <c r="B618" s="32" t="s">
        <v>410</v>
      </c>
      <c r="C618" s="33">
        <v>769000</v>
      </c>
      <c r="D618" s="33">
        <v>769000</v>
      </c>
      <c r="E618" s="33">
        <v>769000</v>
      </c>
      <c r="F618" s="33">
        <v>769000</v>
      </c>
      <c r="G618" s="33">
        <v>889000</v>
      </c>
      <c r="H618" s="1">
        <f>APR!J616</f>
        <v>0</v>
      </c>
      <c r="I618" s="33">
        <v>0</v>
      </c>
      <c r="J618" s="33">
        <v>0</v>
      </c>
      <c r="K618" s="59">
        <f t="shared" si="286"/>
        <v>0</v>
      </c>
      <c r="L618" s="54">
        <f t="shared" si="279"/>
        <v>769000</v>
      </c>
      <c r="M618" s="55">
        <f t="shared" si="280"/>
        <v>0</v>
      </c>
    </row>
    <row r="619" spans="1:14" x14ac:dyDescent="0.25">
      <c r="A619" s="31"/>
      <c r="B619" s="32" t="s">
        <v>442</v>
      </c>
      <c r="C619" s="33">
        <v>769000</v>
      </c>
      <c r="D619" s="33">
        <v>769000</v>
      </c>
      <c r="E619" s="33">
        <v>769000</v>
      </c>
      <c r="F619" s="33">
        <v>769000</v>
      </c>
      <c r="G619" s="33">
        <v>889000</v>
      </c>
      <c r="H619" s="1">
        <f>APR!J617</f>
        <v>888664</v>
      </c>
      <c r="I619" s="33">
        <v>0</v>
      </c>
      <c r="J619" s="33">
        <v>0</v>
      </c>
      <c r="K619" s="59">
        <f t="shared" si="286"/>
        <v>888664</v>
      </c>
      <c r="L619" s="54">
        <f t="shared" si="279"/>
        <v>-119664</v>
      </c>
      <c r="M619" s="55">
        <f t="shared" si="280"/>
        <v>1.1556098829648895</v>
      </c>
    </row>
    <row r="620" spans="1:14" x14ac:dyDescent="0.25">
      <c r="A620" s="31">
        <v>511123</v>
      </c>
      <c r="B620" s="32" t="s">
        <v>128</v>
      </c>
      <c r="C620" s="33">
        <f>SUM(C621:C623)</f>
        <v>72380000</v>
      </c>
      <c r="D620" s="33">
        <f>SUM(D621:D623)</f>
        <v>72380000</v>
      </c>
      <c r="E620" s="33">
        <f>SUM(E621:E623)</f>
        <v>72380000</v>
      </c>
      <c r="F620" s="33">
        <f>SUM(F621:F623)</f>
        <v>72380000</v>
      </c>
      <c r="G620" s="33">
        <v>54740000</v>
      </c>
      <c r="H620" s="33">
        <f>APR!J618</f>
        <v>20810000</v>
      </c>
      <c r="I620" s="33">
        <f t="shared" ref="I620:J620" si="295">SUM(I621:I623)</f>
        <v>0</v>
      </c>
      <c r="J620" s="33">
        <f t="shared" si="295"/>
        <v>3910000</v>
      </c>
      <c r="K620" s="59">
        <f t="shared" si="286"/>
        <v>24720000</v>
      </c>
      <c r="L620" s="54">
        <f t="shared" si="279"/>
        <v>47660000</v>
      </c>
      <c r="M620" s="55">
        <f t="shared" si="280"/>
        <v>0.34153080961591598</v>
      </c>
    </row>
    <row r="621" spans="1:14" x14ac:dyDescent="0.25">
      <c r="A621" s="31"/>
      <c r="B621" s="32" t="s">
        <v>359</v>
      </c>
      <c r="C621" s="33">
        <v>62040000</v>
      </c>
      <c r="D621" s="33">
        <v>62040000</v>
      </c>
      <c r="E621" s="33">
        <v>62040000</v>
      </c>
      <c r="F621" s="33">
        <v>62040000</v>
      </c>
      <c r="G621" s="33">
        <v>46920000</v>
      </c>
      <c r="H621" s="1">
        <f>APR!J619</f>
        <v>16900000</v>
      </c>
      <c r="I621" s="33">
        <v>0</v>
      </c>
      <c r="J621" s="33">
        <f>3910000</f>
        <v>3910000</v>
      </c>
      <c r="K621" s="59">
        <f t="shared" si="286"/>
        <v>20810000</v>
      </c>
      <c r="L621" s="54">
        <f t="shared" si="279"/>
        <v>41230000</v>
      </c>
      <c r="M621" s="55">
        <f t="shared" si="280"/>
        <v>0.33542875564152158</v>
      </c>
    </row>
    <row r="622" spans="1:14" x14ac:dyDescent="0.25">
      <c r="A622" s="31"/>
      <c r="B622" s="32" t="s">
        <v>411</v>
      </c>
      <c r="C622" s="33">
        <v>5170000</v>
      </c>
      <c r="D622" s="33">
        <v>5170000</v>
      </c>
      <c r="E622" s="33">
        <v>5170000</v>
      </c>
      <c r="F622" s="33">
        <v>5170000</v>
      </c>
      <c r="G622" s="33">
        <v>3910000</v>
      </c>
      <c r="H622" s="1">
        <f>APR!J620</f>
        <v>0</v>
      </c>
      <c r="I622" s="33">
        <v>0</v>
      </c>
      <c r="J622" s="33">
        <v>0</v>
      </c>
      <c r="K622" s="59">
        <f t="shared" si="286"/>
        <v>0</v>
      </c>
      <c r="L622" s="54">
        <f t="shared" si="279"/>
        <v>5170000</v>
      </c>
      <c r="M622" s="55">
        <f t="shared" si="280"/>
        <v>0</v>
      </c>
    </row>
    <row r="623" spans="1:14" x14ac:dyDescent="0.25">
      <c r="A623" s="31"/>
      <c r="B623" s="32" t="s">
        <v>443</v>
      </c>
      <c r="C623" s="33">
        <v>5170000</v>
      </c>
      <c r="D623" s="33">
        <v>5170000</v>
      </c>
      <c r="E623" s="33">
        <v>5170000</v>
      </c>
      <c r="F623" s="33">
        <v>5170000</v>
      </c>
      <c r="G623" s="33">
        <v>3910000</v>
      </c>
      <c r="H623" s="1">
        <f>APR!J621</f>
        <v>3910000</v>
      </c>
      <c r="I623" s="33">
        <v>0</v>
      </c>
      <c r="J623" s="33">
        <v>0</v>
      </c>
      <c r="K623" s="59">
        <f t="shared" si="286"/>
        <v>3910000</v>
      </c>
      <c r="L623" s="54">
        <f t="shared" si="279"/>
        <v>1260000</v>
      </c>
      <c r="M623" s="55">
        <f t="shared" si="280"/>
        <v>0.7562862669245648</v>
      </c>
    </row>
    <row r="624" spans="1:14" x14ac:dyDescent="0.25">
      <c r="A624" s="31">
        <v>511124</v>
      </c>
      <c r="B624" s="32" t="s">
        <v>166</v>
      </c>
      <c r="C624" s="33">
        <f>SUM(C625:C627)</f>
        <v>11200000</v>
      </c>
      <c r="D624" s="33">
        <f>SUM(D625:D627)</f>
        <v>11200000</v>
      </c>
      <c r="E624" s="33">
        <f>SUM(E625:E627)</f>
        <v>11200000</v>
      </c>
      <c r="F624" s="33">
        <f>SUM(F625:F627)</f>
        <v>11200000</v>
      </c>
      <c r="G624" s="33">
        <f>SUM(G625:G627)</f>
        <v>11200000</v>
      </c>
      <c r="H624" s="33">
        <f>APR!J622</f>
        <v>0</v>
      </c>
      <c r="I624" s="33">
        <f t="shared" ref="I624:J624" si="296">SUM(I625:I627)</f>
        <v>0</v>
      </c>
      <c r="J624" s="33">
        <f t="shared" si="296"/>
        <v>0</v>
      </c>
      <c r="K624" s="59">
        <f t="shared" si="286"/>
        <v>0</v>
      </c>
      <c r="L624" s="54">
        <f t="shared" si="279"/>
        <v>11200000</v>
      </c>
      <c r="M624" s="55">
        <f t="shared" si="280"/>
        <v>0</v>
      </c>
    </row>
    <row r="625" spans="1:13" x14ac:dyDescent="0.25">
      <c r="A625" s="31"/>
      <c r="B625" s="32" t="s">
        <v>360</v>
      </c>
      <c r="C625" s="33">
        <v>9600000</v>
      </c>
      <c r="D625" s="33">
        <v>9600000</v>
      </c>
      <c r="E625" s="33">
        <v>9600000</v>
      </c>
      <c r="F625" s="33">
        <v>9600000</v>
      </c>
      <c r="G625" s="33">
        <v>9600000</v>
      </c>
      <c r="H625" s="1">
        <f>APR!J623</f>
        <v>0</v>
      </c>
      <c r="I625" s="33">
        <v>0</v>
      </c>
      <c r="J625" s="33">
        <v>0</v>
      </c>
      <c r="K625" s="59">
        <f t="shared" si="286"/>
        <v>0</v>
      </c>
      <c r="L625" s="54">
        <f t="shared" si="279"/>
        <v>9600000</v>
      </c>
      <c r="M625" s="55">
        <f t="shared" si="280"/>
        <v>0</v>
      </c>
    </row>
    <row r="626" spans="1:13" x14ac:dyDescent="0.25">
      <c r="A626" s="31"/>
      <c r="B626" s="32" t="s">
        <v>412</v>
      </c>
      <c r="C626" s="33">
        <v>800000</v>
      </c>
      <c r="D626" s="33">
        <v>800000</v>
      </c>
      <c r="E626" s="33">
        <v>800000</v>
      </c>
      <c r="F626" s="33">
        <v>800000</v>
      </c>
      <c r="G626" s="33">
        <v>800000</v>
      </c>
      <c r="H626" s="1">
        <f>APR!J624</f>
        <v>0</v>
      </c>
      <c r="I626" s="33">
        <v>0</v>
      </c>
      <c r="J626" s="33">
        <v>0</v>
      </c>
      <c r="K626" s="59">
        <f t="shared" si="286"/>
        <v>0</v>
      </c>
      <c r="L626" s="54">
        <f t="shared" si="279"/>
        <v>800000</v>
      </c>
      <c r="M626" s="55">
        <f t="shared" si="280"/>
        <v>0</v>
      </c>
    </row>
    <row r="627" spans="1:13" x14ac:dyDescent="0.25">
      <c r="A627" s="31"/>
      <c r="B627" s="32" t="s">
        <v>444</v>
      </c>
      <c r="C627" s="33">
        <v>800000</v>
      </c>
      <c r="D627" s="33">
        <v>800000</v>
      </c>
      <c r="E627" s="33">
        <v>800000</v>
      </c>
      <c r="F627" s="33">
        <v>800000</v>
      </c>
      <c r="G627" s="33">
        <v>800000</v>
      </c>
      <c r="H627" s="1">
        <f>APR!J625</f>
        <v>0</v>
      </c>
      <c r="I627" s="33">
        <v>0</v>
      </c>
      <c r="J627" s="33">
        <v>0</v>
      </c>
      <c r="K627" s="59">
        <f t="shared" si="286"/>
        <v>0</v>
      </c>
      <c r="L627" s="54">
        <f t="shared" si="279"/>
        <v>800000</v>
      </c>
      <c r="M627" s="55">
        <f t="shared" si="280"/>
        <v>0</v>
      </c>
    </row>
    <row r="628" spans="1:13" x14ac:dyDescent="0.25">
      <c r="A628" s="31">
        <v>511125</v>
      </c>
      <c r="B628" s="32" t="s">
        <v>129</v>
      </c>
      <c r="C628" s="33">
        <f>SUM(C629:C631)</f>
        <v>2112000</v>
      </c>
      <c r="D628" s="33">
        <f>SUM(D629:D631)</f>
        <v>2112000</v>
      </c>
      <c r="E628" s="33">
        <f>SUM(E629:E631)</f>
        <v>2112000</v>
      </c>
      <c r="F628" s="33">
        <f>SUM(F629:F631)</f>
        <v>2112000</v>
      </c>
      <c r="G628" s="33">
        <f>SUM(G629:G631)</f>
        <v>2112000</v>
      </c>
      <c r="H628" s="33">
        <f>APR!J626</f>
        <v>498075</v>
      </c>
      <c r="I628" s="33">
        <f t="shared" ref="I628:J628" si="297">SUM(I629:I631)</f>
        <v>0</v>
      </c>
      <c r="J628" s="33">
        <f t="shared" si="297"/>
        <v>816</v>
      </c>
      <c r="K628" s="59">
        <f t="shared" si="286"/>
        <v>498891</v>
      </c>
      <c r="L628" s="54">
        <f t="shared" si="279"/>
        <v>1613109</v>
      </c>
      <c r="M628" s="55">
        <f t="shared" si="280"/>
        <v>0.23621732954545455</v>
      </c>
    </row>
    <row r="629" spans="1:13" x14ac:dyDescent="0.25">
      <c r="A629" s="31"/>
      <c r="B629" s="32" t="s">
        <v>361</v>
      </c>
      <c r="C629" s="33">
        <v>1808000</v>
      </c>
      <c r="D629" s="33">
        <v>1808000</v>
      </c>
      <c r="E629" s="33">
        <v>1808000</v>
      </c>
      <c r="F629" s="33">
        <v>1808000</v>
      </c>
      <c r="G629" s="33">
        <v>1138000</v>
      </c>
      <c r="H629" s="1">
        <f>APR!J627</f>
        <v>11217</v>
      </c>
      <c r="I629" s="33">
        <v>0</v>
      </c>
      <c r="J629" s="33">
        <v>816</v>
      </c>
      <c r="K629" s="59">
        <f t="shared" si="286"/>
        <v>12033</v>
      </c>
      <c r="L629" s="54">
        <f t="shared" si="279"/>
        <v>1795967</v>
      </c>
      <c r="M629" s="55">
        <f t="shared" si="280"/>
        <v>6.6554203539823005E-3</v>
      </c>
    </row>
    <row r="630" spans="1:13" x14ac:dyDescent="0.25">
      <c r="A630" s="31"/>
      <c r="B630" s="32" t="s">
        <v>413</v>
      </c>
      <c r="C630" s="33">
        <v>152000</v>
      </c>
      <c r="D630" s="33">
        <v>152000</v>
      </c>
      <c r="E630" s="33">
        <v>152000</v>
      </c>
      <c r="F630" s="33">
        <v>152000</v>
      </c>
      <c r="G630" s="33">
        <v>487000</v>
      </c>
      <c r="H630" s="1">
        <f>APR!J628</f>
        <v>0</v>
      </c>
      <c r="I630" s="33">
        <v>0</v>
      </c>
      <c r="J630" s="33">
        <v>0</v>
      </c>
      <c r="K630" s="59">
        <f t="shared" si="286"/>
        <v>0</v>
      </c>
      <c r="L630" s="54">
        <f t="shared" si="279"/>
        <v>152000</v>
      </c>
      <c r="M630" s="55">
        <f t="shared" si="280"/>
        <v>0</v>
      </c>
    </row>
    <row r="631" spans="1:13" x14ac:dyDescent="0.25">
      <c r="A631" s="31"/>
      <c r="B631" s="32" t="s">
        <v>445</v>
      </c>
      <c r="C631" s="33">
        <v>152000</v>
      </c>
      <c r="D631" s="33">
        <v>152000</v>
      </c>
      <c r="E631" s="33">
        <v>152000</v>
      </c>
      <c r="F631" s="33">
        <v>152000</v>
      </c>
      <c r="G631" s="33">
        <v>487000</v>
      </c>
      <c r="H631" s="1">
        <f>APR!J629</f>
        <v>486858</v>
      </c>
      <c r="I631" s="33">
        <v>0</v>
      </c>
      <c r="J631" s="33">
        <v>0</v>
      </c>
      <c r="K631" s="59">
        <f t="shared" si="286"/>
        <v>486858</v>
      </c>
      <c r="L631" s="54">
        <f t="shared" si="279"/>
        <v>-334858</v>
      </c>
      <c r="M631" s="55">
        <f t="shared" si="280"/>
        <v>3.2030131578947367</v>
      </c>
    </row>
    <row r="632" spans="1:13" x14ac:dyDescent="0.25">
      <c r="A632" s="31">
        <v>511126</v>
      </c>
      <c r="B632" s="32" t="s">
        <v>130</v>
      </c>
      <c r="C632" s="33">
        <f>C633</f>
        <v>22210000</v>
      </c>
      <c r="D632" s="33">
        <f>D633</f>
        <v>22210000</v>
      </c>
      <c r="E632" s="33">
        <f>E633</f>
        <v>22210000</v>
      </c>
      <c r="F632" s="33">
        <f>F633</f>
        <v>22210000</v>
      </c>
      <c r="G632" s="33">
        <f>G633</f>
        <v>22210000</v>
      </c>
      <c r="H632" s="33">
        <f>APR!J630</f>
        <v>10356060</v>
      </c>
      <c r="I632" s="33">
        <f t="shared" ref="I632:J632" si="298">I633</f>
        <v>0</v>
      </c>
      <c r="J632" s="33">
        <f t="shared" si="298"/>
        <v>2607120</v>
      </c>
      <c r="K632" s="59">
        <f t="shared" si="286"/>
        <v>12963180</v>
      </c>
      <c r="L632" s="54">
        <f t="shared" si="279"/>
        <v>9246820</v>
      </c>
      <c r="M632" s="55">
        <f t="shared" si="280"/>
        <v>0.5836641152633949</v>
      </c>
    </row>
    <row r="633" spans="1:13" x14ac:dyDescent="0.25">
      <c r="A633" s="31"/>
      <c r="B633" s="32" t="s">
        <v>362</v>
      </c>
      <c r="C633" s="33">
        <v>22210000</v>
      </c>
      <c r="D633" s="33">
        <v>22210000</v>
      </c>
      <c r="E633" s="33">
        <v>22210000</v>
      </c>
      <c r="F633" s="33">
        <v>22210000</v>
      </c>
      <c r="G633" s="33">
        <v>22210000</v>
      </c>
      <c r="H633" s="1">
        <f>APR!J631</f>
        <v>10356060</v>
      </c>
      <c r="I633" s="33">
        <v>0</v>
      </c>
      <c r="J633" s="33">
        <f>1665660+941460</f>
        <v>2607120</v>
      </c>
      <c r="K633" s="59">
        <f t="shared" si="286"/>
        <v>12963180</v>
      </c>
      <c r="L633" s="54">
        <f t="shared" si="279"/>
        <v>9246820</v>
      </c>
      <c r="M633" s="55">
        <f t="shared" si="280"/>
        <v>0.5836641152633949</v>
      </c>
    </row>
    <row r="634" spans="1:13" x14ac:dyDescent="0.25">
      <c r="A634" s="31">
        <v>511129</v>
      </c>
      <c r="B634" s="32" t="s">
        <v>131</v>
      </c>
      <c r="C634" s="33">
        <f>C635</f>
        <v>63360000</v>
      </c>
      <c r="D634" s="33">
        <f>D635</f>
        <v>63360000</v>
      </c>
      <c r="E634" s="33">
        <f>E635</f>
        <v>63360000</v>
      </c>
      <c r="F634" s="33">
        <f>F635</f>
        <v>63360000</v>
      </c>
      <c r="G634" s="33">
        <f>G635</f>
        <v>63360000</v>
      </c>
      <c r="H634" s="33">
        <f>APR!J632</f>
        <v>13377000</v>
      </c>
      <c r="I634" s="33">
        <f t="shared" ref="I634:J634" si="299">I635</f>
        <v>0</v>
      </c>
      <c r="J634" s="33">
        <f t="shared" si="299"/>
        <v>10455000</v>
      </c>
      <c r="K634" s="59">
        <f t="shared" si="286"/>
        <v>23832000</v>
      </c>
      <c r="L634" s="54">
        <f t="shared" si="279"/>
        <v>39528000</v>
      </c>
      <c r="M634" s="55">
        <f t="shared" si="280"/>
        <v>0.37613636363636366</v>
      </c>
    </row>
    <row r="635" spans="1:13" x14ac:dyDescent="0.25">
      <c r="A635" s="31"/>
      <c r="B635" s="32" t="s">
        <v>363</v>
      </c>
      <c r="C635" s="33">
        <v>63360000</v>
      </c>
      <c r="D635" s="33">
        <v>63360000</v>
      </c>
      <c r="E635" s="33">
        <v>63360000</v>
      </c>
      <c r="F635" s="33">
        <v>63360000</v>
      </c>
      <c r="G635" s="33">
        <v>63360000</v>
      </c>
      <c r="H635" s="1">
        <f>APR!J633</f>
        <v>13377000</v>
      </c>
      <c r="I635" s="33">
        <v>0</v>
      </c>
      <c r="J635" s="33">
        <v>10455000</v>
      </c>
      <c r="K635" s="59">
        <f t="shared" si="286"/>
        <v>23832000</v>
      </c>
      <c r="L635" s="54">
        <f t="shared" si="279"/>
        <v>39528000</v>
      </c>
      <c r="M635" s="55">
        <f t="shared" si="280"/>
        <v>0.37613636363636366</v>
      </c>
    </row>
    <row r="636" spans="1:13" x14ac:dyDescent="0.25">
      <c r="A636" s="31">
        <v>511151</v>
      </c>
      <c r="B636" s="32" t="s">
        <v>171</v>
      </c>
      <c r="C636" s="33">
        <f>SUM(C637:C639)</f>
        <v>2590000</v>
      </c>
      <c r="D636" s="33">
        <f>SUM(D637:D639)</f>
        <v>2590000</v>
      </c>
      <c r="E636" s="33">
        <f>SUM(E637:E639)</f>
        <v>2590000</v>
      </c>
      <c r="F636" s="33">
        <f>SUM(F637:F639)</f>
        <v>2590000</v>
      </c>
      <c r="G636" s="33">
        <v>18355000</v>
      </c>
      <c r="H636" s="33">
        <f>APR!J634</f>
        <v>4195000</v>
      </c>
      <c r="I636" s="33">
        <f t="shared" ref="I636:J636" si="300">SUM(I637:I639)</f>
        <v>0</v>
      </c>
      <c r="J636" s="33">
        <f t="shared" si="300"/>
        <v>1820000</v>
      </c>
      <c r="K636" s="59">
        <f t="shared" si="286"/>
        <v>6015000</v>
      </c>
      <c r="L636" s="54">
        <f t="shared" si="279"/>
        <v>-3425000</v>
      </c>
      <c r="M636" s="55">
        <f t="shared" si="280"/>
        <v>2.3223938223938223</v>
      </c>
    </row>
    <row r="637" spans="1:13" x14ac:dyDescent="0.25">
      <c r="A637" s="31"/>
      <c r="B637" s="32" t="s">
        <v>364</v>
      </c>
      <c r="C637" s="33">
        <v>2220000</v>
      </c>
      <c r="D637" s="33">
        <v>2220000</v>
      </c>
      <c r="E637" s="33">
        <v>2220000</v>
      </c>
      <c r="F637" s="33">
        <v>2220000</v>
      </c>
      <c r="G637" s="33">
        <v>14715000</v>
      </c>
      <c r="H637" s="1">
        <f>APR!J635</f>
        <v>2375000</v>
      </c>
      <c r="I637" s="33">
        <v>0</v>
      </c>
      <c r="J637" s="33">
        <f>1635000+185000</f>
        <v>1820000</v>
      </c>
      <c r="K637" s="59">
        <f t="shared" si="286"/>
        <v>4195000</v>
      </c>
      <c r="L637" s="54">
        <f t="shared" si="279"/>
        <v>-1975000</v>
      </c>
      <c r="M637" s="55">
        <f t="shared" si="280"/>
        <v>1.8896396396396395</v>
      </c>
    </row>
    <row r="638" spans="1:13" x14ac:dyDescent="0.25">
      <c r="A638" s="31"/>
      <c r="B638" s="32" t="s">
        <v>414</v>
      </c>
      <c r="C638" s="33">
        <v>185000</v>
      </c>
      <c r="D638" s="33">
        <v>185000</v>
      </c>
      <c r="E638" s="33">
        <v>185000</v>
      </c>
      <c r="F638" s="33">
        <v>185000</v>
      </c>
      <c r="G638" s="33">
        <v>1820000</v>
      </c>
      <c r="H638" s="1">
        <f>APR!J636</f>
        <v>0</v>
      </c>
      <c r="I638" s="33">
        <v>0</v>
      </c>
      <c r="J638" s="33">
        <v>0</v>
      </c>
      <c r="K638" s="59">
        <f t="shared" si="286"/>
        <v>0</v>
      </c>
      <c r="L638" s="54">
        <f t="shared" si="279"/>
        <v>185000</v>
      </c>
      <c r="M638" s="55">
        <f t="shared" si="280"/>
        <v>0</v>
      </c>
    </row>
    <row r="639" spans="1:13" x14ac:dyDescent="0.25">
      <c r="A639" s="31"/>
      <c r="B639" s="32" t="s">
        <v>446</v>
      </c>
      <c r="C639" s="33">
        <v>185000</v>
      </c>
      <c r="D639" s="33">
        <v>185000</v>
      </c>
      <c r="E639" s="33">
        <v>185000</v>
      </c>
      <c r="F639" s="33">
        <v>185000</v>
      </c>
      <c r="G639" s="33">
        <v>1820000</v>
      </c>
      <c r="H639" s="1">
        <f>APR!J637</f>
        <v>1820000</v>
      </c>
      <c r="I639" s="33">
        <v>0</v>
      </c>
      <c r="J639" s="33">
        <v>0</v>
      </c>
      <c r="K639" s="59">
        <f t="shared" si="286"/>
        <v>1820000</v>
      </c>
      <c r="L639" s="54">
        <f t="shared" si="279"/>
        <v>-1635000</v>
      </c>
      <c r="M639" s="55">
        <f t="shared" si="280"/>
        <v>9.8378378378378386</v>
      </c>
    </row>
    <row r="640" spans="1:13" x14ac:dyDescent="0.25">
      <c r="A640" s="31" t="s">
        <v>11</v>
      </c>
      <c r="B640" s="32" t="s">
        <v>163</v>
      </c>
      <c r="C640" s="33">
        <f>C641+C645+C658</f>
        <v>1955074000</v>
      </c>
      <c r="D640" s="33">
        <f>D641+D645+D658</f>
        <v>1955074000</v>
      </c>
      <c r="E640" s="33">
        <f>E641+E645+E658</f>
        <v>1955074000</v>
      </c>
      <c r="F640" s="33">
        <f>F641+F645+F658</f>
        <v>1955074000</v>
      </c>
      <c r="G640" s="33">
        <v>1938153000</v>
      </c>
      <c r="H640" s="33">
        <f>APR!J638</f>
        <v>660975436</v>
      </c>
      <c r="I640" s="33">
        <f t="shared" ref="I640" si="301">I641+I645+I658</f>
        <v>0</v>
      </c>
      <c r="J640" s="33">
        <f>J641+J645+J658</f>
        <v>139890550</v>
      </c>
      <c r="K640" s="59">
        <f t="shared" si="286"/>
        <v>800865986</v>
      </c>
      <c r="L640" s="54">
        <f t="shared" si="279"/>
        <v>1154208014</v>
      </c>
      <c r="M640" s="55">
        <f t="shared" si="280"/>
        <v>0.40963461536494272</v>
      </c>
    </row>
    <row r="641" spans="1:13" x14ac:dyDescent="0.25">
      <c r="A641" s="31">
        <v>511511</v>
      </c>
      <c r="B641" s="32" t="s">
        <v>164</v>
      </c>
      <c r="C641" s="33">
        <f>SUM(C642:C644)</f>
        <v>1407114000</v>
      </c>
      <c r="D641" s="33">
        <f>SUM(D642:D644)</f>
        <v>1407114000</v>
      </c>
      <c r="E641" s="33">
        <f>SUM(E642:E644)</f>
        <v>1407114000</v>
      </c>
      <c r="F641" s="33">
        <f>SUM(F642:F644)</f>
        <v>1407114000</v>
      </c>
      <c r="G641" s="33">
        <v>1410296000</v>
      </c>
      <c r="H641" s="33">
        <f>APR!J639</f>
        <v>509346800</v>
      </c>
      <c r="I641" s="33">
        <f t="shared" ref="I641:J641" si="302">SUM(I642:I644)</f>
        <v>0</v>
      </c>
      <c r="J641" s="33">
        <f t="shared" si="302"/>
        <v>102090400</v>
      </c>
      <c r="K641" s="59">
        <f t="shared" si="286"/>
        <v>611437200</v>
      </c>
      <c r="L641" s="54">
        <f t="shared" si="279"/>
        <v>795676800</v>
      </c>
      <c r="M641" s="55">
        <f t="shared" si="280"/>
        <v>0.43453280970838182</v>
      </c>
    </row>
    <row r="642" spans="1:13" x14ac:dyDescent="0.25">
      <c r="A642" s="31"/>
      <c r="B642" s="32" t="s">
        <v>365</v>
      </c>
      <c r="C642" s="33">
        <v>1206114000</v>
      </c>
      <c r="D642" s="33">
        <v>1206114000</v>
      </c>
      <c r="E642" s="33">
        <v>1206114000</v>
      </c>
      <c r="F642" s="33">
        <v>1206114000</v>
      </c>
      <c r="G642" s="33">
        <v>1206114000</v>
      </c>
      <c r="H642" s="1">
        <f>APR!J640</f>
        <v>407256400</v>
      </c>
      <c r="I642" s="33">
        <v>0</v>
      </c>
      <c r="J642" s="33">
        <v>102090400</v>
      </c>
      <c r="K642" s="59">
        <f t="shared" si="286"/>
        <v>509346800</v>
      </c>
      <c r="L642" s="54">
        <f t="shared" si="279"/>
        <v>696767200</v>
      </c>
      <c r="M642" s="55">
        <f t="shared" si="280"/>
        <v>0.42230402764581126</v>
      </c>
    </row>
    <row r="643" spans="1:13" x14ac:dyDescent="0.25">
      <c r="A643" s="31"/>
      <c r="B643" s="32" t="s">
        <v>415</v>
      </c>
      <c r="C643" s="33">
        <v>100500000</v>
      </c>
      <c r="D643" s="33">
        <v>100500000</v>
      </c>
      <c r="E643" s="33">
        <v>100500000</v>
      </c>
      <c r="F643" s="33">
        <v>100500000</v>
      </c>
      <c r="G643" s="33">
        <v>102091000</v>
      </c>
      <c r="H643" s="1">
        <f>APR!J641</f>
        <v>0</v>
      </c>
      <c r="I643" s="33">
        <v>0</v>
      </c>
      <c r="J643" s="33">
        <v>0</v>
      </c>
      <c r="K643" s="59">
        <f t="shared" si="286"/>
        <v>0</v>
      </c>
      <c r="L643" s="54">
        <f t="shared" si="279"/>
        <v>100500000</v>
      </c>
      <c r="M643" s="55">
        <f t="shared" si="280"/>
        <v>0</v>
      </c>
    </row>
    <row r="644" spans="1:13" x14ac:dyDescent="0.25">
      <c r="A644" s="31"/>
      <c r="B644" s="32" t="s">
        <v>447</v>
      </c>
      <c r="C644" s="33">
        <v>100500000</v>
      </c>
      <c r="D644" s="33">
        <v>100500000</v>
      </c>
      <c r="E644" s="33">
        <v>100500000</v>
      </c>
      <c r="F644" s="33">
        <v>100500000</v>
      </c>
      <c r="G644" s="33">
        <v>102091000</v>
      </c>
      <c r="H644" s="1">
        <f>APR!J642</f>
        <v>102090400</v>
      </c>
      <c r="I644" s="33">
        <v>0</v>
      </c>
      <c r="J644" s="33">
        <v>0</v>
      </c>
      <c r="K644" s="59">
        <f t="shared" si="286"/>
        <v>102090400</v>
      </c>
      <c r="L644" s="54">
        <f t="shared" si="279"/>
        <v>-1590400</v>
      </c>
      <c r="M644" s="55">
        <f t="shared" si="280"/>
        <v>1.0158248756218906</v>
      </c>
    </row>
    <row r="645" spans="1:13" x14ac:dyDescent="0.25">
      <c r="A645" s="31">
        <v>511512</v>
      </c>
      <c r="B645" s="32" t="s">
        <v>165</v>
      </c>
      <c r="C645" s="33">
        <f>C646+C650+C654</f>
        <v>233800000</v>
      </c>
      <c r="D645" s="33">
        <f>D646+D650+D654</f>
        <v>233800000</v>
      </c>
      <c r="E645" s="33">
        <f>E646+E650+E654</f>
        <v>233800000</v>
      </c>
      <c r="F645" s="33">
        <f>F646+F650+F654</f>
        <v>233800000</v>
      </c>
      <c r="G645" s="33">
        <v>232994000</v>
      </c>
      <c r="H645" s="33">
        <f>APR!J643</f>
        <v>82853636</v>
      </c>
      <c r="I645" s="33">
        <f t="shared" ref="I645:J645" si="303">I646+I650+I654</f>
        <v>0</v>
      </c>
      <c r="J645" s="33">
        <f t="shared" si="303"/>
        <v>16555150</v>
      </c>
      <c r="K645" s="59">
        <f t="shared" si="286"/>
        <v>99408786</v>
      </c>
      <c r="L645" s="54">
        <f t="shared" si="279"/>
        <v>134391214</v>
      </c>
      <c r="M645" s="55">
        <f t="shared" si="280"/>
        <v>0.42518727972626175</v>
      </c>
    </row>
    <row r="646" spans="1:13" x14ac:dyDescent="0.25">
      <c r="A646" s="31"/>
      <c r="B646" s="32" t="s">
        <v>366</v>
      </c>
      <c r="C646" s="33">
        <f>SUM(C647:C649)</f>
        <v>103700000</v>
      </c>
      <c r="D646" s="33">
        <f>SUM(D647:D649)</f>
        <v>103700000</v>
      </c>
      <c r="E646" s="33">
        <f>SUM(E647:E649)</f>
        <v>103700000</v>
      </c>
      <c r="F646" s="33">
        <f>SUM(F647:F649)</f>
        <v>103700000</v>
      </c>
      <c r="G646" s="33">
        <v>102500000</v>
      </c>
      <c r="H646" s="33">
        <f>APR!J644</f>
        <v>35948740</v>
      </c>
      <c r="I646" s="33">
        <f t="shared" ref="I646:J646" si="304">SUM(I647:I649)</f>
        <v>0</v>
      </c>
      <c r="J646" s="33">
        <f t="shared" si="304"/>
        <v>7199240</v>
      </c>
      <c r="K646" s="59">
        <f t="shared" si="286"/>
        <v>43147980</v>
      </c>
      <c r="L646" s="54">
        <f t="shared" si="279"/>
        <v>60552020</v>
      </c>
      <c r="M646" s="55">
        <f t="shared" si="280"/>
        <v>0.4160846673095468</v>
      </c>
    </row>
    <row r="647" spans="1:13" x14ac:dyDescent="0.25">
      <c r="A647" s="31"/>
      <c r="B647" s="32" t="s">
        <v>416</v>
      </c>
      <c r="C647" s="33">
        <v>88700000</v>
      </c>
      <c r="D647" s="33">
        <v>88700000</v>
      </c>
      <c r="E647" s="33">
        <v>88700000</v>
      </c>
      <c r="F647" s="33">
        <v>88700000</v>
      </c>
      <c r="G647" s="33">
        <v>88100000</v>
      </c>
      <c r="H647" s="1">
        <f>APR!J645</f>
        <v>28749500</v>
      </c>
      <c r="I647" s="33">
        <v>0</v>
      </c>
      <c r="J647" s="33">
        <v>7199240</v>
      </c>
      <c r="K647" s="59">
        <f t="shared" si="286"/>
        <v>35948740</v>
      </c>
      <c r="L647" s="54">
        <f t="shared" si="279"/>
        <v>52751260</v>
      </c>
      <c r="M647" s="55">
        <f t="shared" si="280"/>
        <v>0.40528455467869223</v>
      </c>
    </row>
    <row r="648" spans="1:13" x14ac:dyDescent="0.25">
      <c r="A648" s="31"/>
      <c r="B648" s="32" t="s">
        <v>448</v>
      </c>
      <c r="C648" s="33">
        <v>7500000</v>
      </c>
      <c r="D648" s="33">
        <v>7500000</v>
      </c>
      <c r="E648" s="33">
        <v>7500000</v>
      </c>
      <c r="F648" s="33">
        <v>7500000</v>
      </c>
      <c r="G648" s="33">
        <v>7200000</v>
      </c>
      <c r="H648" s="1">
        <f>APR!J646</f>
        <v>0</v>
      </c>
      <c r="I648" s="33">
        <v>0</v>
      </c>
      <c r="J648" s="33">
        <v>0</v>
      </c>
      <c r="K648" s="59">
        <f t="shared" si="286"/>
        <v>0</v>
      </c>
      <c r="L648" s="54">
        <f t="shared" si="279"/>
        <v>7500000</v>
      </c>
      <c r="M648" s="55">
        <f t="shared" si="280"/>
        <v>0</v>
      </c>
    </row>
    <row r="649" spans="1:13" x14ac:dyDescent="0.25">
      <c r="A649" s="31"/>
      <c r="B649" s="32" t="s">
        <v>467</v>
      </c>
      <c r="C649" s="33">
        <v>7500000</v>
      </c>
      <c r="D649" s="33">
        <v>7500000</v>
      </c>
      <c r="E649" s="33">
        <v>7500000</v>
      </c>
      <c r="F649" s="33">
        <v>7500000</v>
      </c>
      <c r="G649" s="33">
        <v>7200000</v>
      </c>
      <c r="H649" s="1">
        <f>APR!J647</f>
        <v>7199240</v>
      </c>
      <c r="I649" s="33">
        <v>0</v>
      </c>
      <c r="J649" s="33">
        <v>0</v>
      </c>
      <c r="K649" s="59">
        <f t="shared" si="286"/>
        <v>7199240</v>
      </c>
      <c r="L649" s="54">
        <f t="shared" si="279"/>
        <v>300760</v>
      </c>
      <c r="M649" s="55">
        <f t="shared" si="280"/>
        <v>0.95989866666666668</v>
      </c>
    </row>
    <row r="650" spans="1:13" x14ac:dyDescent="0.25">
      <c r="A650" s="31"/>
      <c r="B650" s="32" t="s">
        <v>481</v>
      </c>
      <c r="C650" s="33">
        <f>SUM(C651:C653)</f>
        <v>32100000</v>
      </c>
      <c r="D650" s="33">
        <f>SUM(D651:D653)</f>
        <v>32100000</v>
      </c>
      <c r="E650" s="33">
        <f>SUM(E651:E653)</f>
        <v>32100000</v>
      </c>
      <c r="F650" s="33">
        <f>SUM(F651:F653)</f>
        <v>32100000</v>
      </c>
      <c r="G650" s="33">
        <v>32298000</v>
      </c>
      <c r="H650" s="33">
        <f>APR!J648</f>
        <v>11708776</v>
      </c>
      <c r="I650" s="33">
        <f t="shared" ref="I650:J650" si="305">SUM(I651:I653)</f>
        <v>0</v>
      </c>
      <c r="J650" s="33">
        <f t="shared" si="305"/>
        <v>2331170</v>
      </c>
      <c r="K650" s="59">
        <f t="shared" si="286"/>
        <v>14039946</v>
      </c>
      <c r="L650" s="54">
        <f t="shared" ref="L650:L713" si="306">F650-K650</f>
        <v>18060054</v>
      </c>
      <c r="M650" s="55">
        <f t="shared" ref="M650:M713" si="307">K650/F650</f>
        <v>0.4373814953271028</v>
      </c>
    </row>
    <row r="651" spans="1:13" x14ac:dyDescent="0.25">
      <c r="A651" s="31"/>
      <c r="B651" s="32" t="s">
        <v>489</v>
      </c>
      <c r="C651" s="33">
        <v>27500000</v>
      </c>
      <c r="D651" s="33">
        <v>27500000</v>
      </c>
      <c r="E651" s="33">
        <v>27500000</v>
      </c>
      <c r="F651" s="33">
        <v>27500000</v>
      </c>
      <c r="G651" s="33">
        <v>27500000</v>
      </c>
      <c r="H651" s="1">
        <f>APR!J649</f>
        <v>9310442</v>
      </c>
      <c r="I651" s="33">
        <v>0</v>
      </c>
      <c r="J651" s="33">
        <v>2331170</v>
      </c>
      <c r="K651" s="59">
        <f t="shared" si="286"/>
        <v>11641612</v>
      </c>
      <c r="L651" s="54">
        <f t="shared" si="306"/>
        <v>15858388</v>
      </c>
      <c r="M651" s="55">
        <f t="shared" si="307"/>
        <v>0.42333134545454543</v>
      </c>
    </row>
    <row r="652" spans="1:13" x14ac:dyDescent="0.25">
      <c r="A652" s="31"/>
      <c r="B652" s="32" t="s">
        <v>494</v>
      </c>
      <c r="C652" s="33">
        <v>2300000</v>
      </c>
      <c r="D652" s="33">
        <v>2300000</v>
      </c>
      <c r="E652" s="33">
        <v>2300000</v>
      </c>
      <c r="F652" s="33">
        <v>2300000</v>
      </c>
      <c r="G652" s="33">
        <v>2399000</v>
      </c>
      <c r="H652" s="1">
        <f>APR!J650</f>
        <v>0</v>
      </c>
      <c r="I652" s="33">
        <v>0</v>
      </c>
      <c r="J652" s="33">
        <v>0</v>
      </c>
      <c r="K652" s="59">
        <f t="shared" si="286"/>
        <v>0</v>
      </c>
      <c r="L652" s="54">
        <f t="shared" si="306"/>
        <v>2300000</v>
      </c>
      <c r="M652" s="55">
        <f t="shared" si="307"/>
        <v>0</v>
      </c>
    </row>
    <row r="653" spans="1:13" x14ac:dyDescent="0.25">
      <c r="A653" s="31"/>
      <c r="B653" s="32" t="s">
        <v>498</v>
      </c>
      <c r="C653" s="33">
        <v>2300000</v>
      </c>
      <c r="D653" s="33">
        <v>2300000</v>
      </c>
      <c r="E653" s="33">
        <v>2300000</v>
      </c>
      <c r="F653" s="33">
        <v>2300000</v>
      </c>
      <c r="G653" s="33">
        <v>2399000</v>
      </c>
      <c r="H653" s="1">
        <f>APR!J651</f>
        <v>2398334</v>
      </c>
      <c r="I653" s="33">
        <v>0</v>
      </c>
      <c r="J653" s="33">
        <v>0</v>
      </c>
      <c r="K653" s="59">
        <f t="shared" si="286"/>
        <v>2398334</v>
      </c>
      <c r="L653" s="54">
        <f t="shared" si="306"/>
        <v>-98334</v>
      </c>
      <c r="M653" s="55">
        <f t="shared" si="307"/>
        <v>1.0427539130434782</v>
      </c>
    </row>
    <row r="654" spans="1:13" x14ac:dyDescent="0.25">
      <c r="A654" s="31"/>
      <c r="B654" s="32" t="s">
        <v>502</v>
      </c>
      <c r="C654" s="33">
        <f>SUM(C655:C657)</f>
        <v>98000000</v>
      </c>
      <c r="D654" s="33">
        <f>SUM(D655:D657)</f>
        <v>98000000</v>
      </c>
      <c r="E654" s="33">
        <f>SUM(E655:E657)</f>
        <v>98000000</v>
      </c>
      <c r="F654" s="33">
        <f>SUM(F655:F657)</f>
        <v>98000000</v>
      </c>
      <c r="G654" s="33">
        <v>98196000</v>
      </c>
      <c r="H654" s="33">
        <f>APR!J652</f>
        <v>35196120</v>
      </c>
      <c r="I654" s="33">
        <f t="shared" ref="I654:J654" si="308">SUM(I655:I657)</f>
        <v>0</v>
      </c>
      <c r="J654" s="33">
        <f t="shared" si="308"/>
        <v>7024740</v>
      </c>
      <c r="K654" s="59">
        <f t="shared" si="286"/>
        <v>42220860</v>
      </c>
      <c r="L654" s="54">
        <f t="shared" si="306"/>
        <v>55779140</v>
      </c>
      <c r="M654" s="55">
        <f t="shared" si="307"/>
        <v>0.43082510204081631</v>
      </c>
    </row>
    <row r="655" spans="1:13" x14ac:dyDescent="0.25">
      <c r="A655" s="31"/>
      <c r="B655" s="32" t="s">
        <v>508</v>
      </c>
      <c r="C655" s="33">
        <v>84000000</v>
      </c>
      <c r="D655" s="33">
        <v>84000000</v>
      </c>
      <c r="E655" s="33">
        <v>84000000</v>
      </c>
      <c r="F655" s="33">
        <v>84000000</v>
      </c>
      <c r="G655" s="33">
        <v>84000000</v>
      </c>
      <c r="H655" s="1">
        <f>APR!J653</f>
        <v>28098960</v>
      </c>
      <c r="I655" s="33">
        <v>0</v>
      </c>
      <c r="J655" s="33">
        <v>7024740</v>
      </c>
      <c r="K655" s="59">
        <f t="shared" si="286"/>
        <v>35123700</v>
      </c>
      <c r="L655" s="54">
        <f t="shared" si="306"/>
        <v>48876300</v>
      </c>
      <c r="M655" s="55">
        <f t="shared" si="307"/>
        <v>0.41813928571428571</v>
      </c>
    </row>
    <row r="656" spans="1:13" x14ac:dyDescent="0.25">
      <c r="A656" s="31"/>
      <c r="B656" s="32" t="s">
        <v>511</v>
      </c>
      <c r="C656" s="33">
        <v>7000000</v>
      </c>
      <c r="D656" s="33">
        <v>7000000</v>
      </c>
      <c r="E656" s="33">
        <v>7000000</v>
      </c>
      <c r="F656" s="33">
        <v>7000000</v>
      </c>
      <c r="G656" s="33">
        <v>7098000</v>
      </c>
      <c r="H656" s="1">
        <f>APR!J654</f>
        <v>0</v>
      </c>
      <c r="I656" s="33">
        <v>0</v>
      </c>
      <c r="J656" s="33">
        <v>0</v>
      </c>
      <c r="K656" s="59">
        <f t="shared" si="286"/>
        <v>0</v>
      </c>
      <c r="L656" s="54">
        <f t="shared" si="306"/>
        <v>7000000</v>
      </c>
      <c r="M656" s="55">
        <f t="shared" si="307"/>
        <v>0</v>
      </c>
    </row>
    <row r="657" spans="1:13" x14ac:dyDescent="0.25">
      <c r="A657" s="31"/>
      <c r="B657" s="9" t="s">
        <v>512</v>
      </c>
      <c r="C657" s="33">
        <v>7000000</v>
      </c>
      <c r="D657" s="33">
        <v>7000000</v>
      </c>
      <c r="E657" s="33">
        <v>7000000</v>
      </c>
      <c r="F657" s="33">
        <v>7000000</v>
      </c>
      <c r="G657" s="33">
        <v>7098000</v>
      </c>
      <c r="H657" s="1">
        <f>APR!J655</f>
        <v>7097160</v>
      </c>
      <c r="I657" s="33">
        <v>0</v>
      </c>
      <c r="J657" s="33">
        <v>0</v>
      </c>
      <c r="K657" s="59">
        <f t="shared" si="286"/>
        <v>7097160</v>
      </c>
      <c r="L657" s="54">
        <f t="shared" si="306"/>
        <v>-97160</v>
      </c>
      <c r="M657" s="55">
        <f t="shared" si="307"/>
        <v>1.0138799999999999</v>
      </c>
    </row>
    <row r="658" spans="1:13" x14ac:dyDescent="0.25">
      <c r="A658" s="31">
        <v>511519</v>
      </c>
      <c r="B658" s="32" t="s">
        <v>267</v>
      </c>
      <c r="C658" s="33">
        <f>C659</f>
        <v>314160000</v>
      </c>
      <c r="D658" s="33">
        <f>D659</f>
        <v>314160000</v>
      </c>
      <c r="E658" s="33">
        <f>E659</f>
        <v>314160000</v>
      </c>
      <c r="F658" s="33">
        <f>F659</f>
        <v>314160000</v>
      </c>
      <c r="G658" s="33">
        <v>294863000</v>
      </c>
      <c r="H658" s="33">
        <f>APR!J656</f>
        <v>68775000</v>
      </c>
      <c r="I658" s="33">
        <f t="shared" ref="I658:J658" si="309">I659</f>
        <v>0</v>
      </c>
      <c r="J658" s="33">
        <f t="shared" si="309"/>
        <v>21245000</v>
      </c>
      <c r="K658" s="59">
        <f t="shared" si="286"/>
        <v>90020000</v>
      </c>
      <c r="L658" s="54">
        <f t="shared" si="306"/>
        <v>224140000</v>
      </c>
      <c r="M658" s="55">
        <f t="shared" si="307"/>
        <v>0.28654188948306597</v>
      </c>
    </row>
    <row r="659" spans="1:13" x14ac:dyDescent="0.25">
      <c r="A659" s="31"/>
      <c r="B659" s="32" t="s">
        <v>367</v>
      </c>
      <c r="C659" s="33">
        <v>314160000</v>
      </c>
      <c r="D659" s="33">
        <v>314160000</v>
      </c>
      <c r="E659" s="33">
        <v>314160000</v>
      </c>
      <c r="F659" s="33">
        <v>314160000</v>
      </c>
      <c r="G659" s="33">
        <v>294863000</v>
      </c>
      <c r="H659" s="1">
        <f>APR!J657</f>
        <v>68775000</v>
      </c>
      <c r="I659" s="33">
        <v>0</v>
      </c>
      <c r="J659" s="33">
        <v>21245000</v>
      </c>
      <c r="K659" s="59">
        <f t="shared" si="286"/>
        <v>90020000</v>
      </c>
      <c r="L659" s="54">
        <f t="shared" si="306"/>
        <v>224140000</v>
      </c>
      <c r="M659" s="55">
        <f t="shared" si="307"/>
        <v>0.28654188948306597</v>
      </c>
    </row>
    <row r="660" spans="1:13" x14ac:dyDescent="0.25">
      <c r="A660" s="31" t="s">
        <v>10</v>
      </c>
      <c r="B660" s="32" t="s">
        <v>132</v>
      </c>
      <c r="C660" s="33">
        <f>C661</f>
        <v>1349233000</v>
      </c>
      <c r="D660" s="33">
        <f>D661</f>
        <v>1349233000</v>
      </c>
      <c r="E660" s="33">
        <f>E661</f>
        <v>1349233000</v>
      </c>
      <c r="F660" s="33">
        <f>F661</f>
        <v>1349233000</v>
      </c>
      <c r="G660" s="33">
        <f>G661</f>
        <v>1349233000</v>
      </c>
      <c r="H660" s="33">
        <f>APR!J658</f>
        <v>386599044</v>
      </c>
      <c r="I660" s="33">
        <f t="shared" ref="I660:J660" si="310">I661</f>
        <v>0</v>
      </c>
      <c r="J660" s="33">
        <f t="shared" si="310"/>
        <v>126065998</v>
      </c>
      <c r="K660" s="59">
        <f t="shared" ref="K660:K723" si="311">SUM(H660:J660)</f>
        <v>512665042</v>
      </c>
      <c r="L660" s="54">
        <f t="shared" si="306"/>
        <v>836567958</v>
      </c>
      <c r="M660" s="55">
        <f t="shared" si="307"/>
        <v>0.37996776094269857</v>
      </c>
    </row>
    <row r="661" spans="1:13" x14ac:dyDescent="0.25">
      <c r="A661" s="31">
        <v>512411</v>
      </c>
      <c r="B661" s="32" t="s">
        <v>133</v>
      </c>
      <c r="C661" s="33">
        <f>SUM(C662:C664)</f>
        <v>1349233000</v>
      </c>
      <c r="D661" s="33">
        <f>SUM(D662:D664)</f>
        <v>1349233000</v>
      </c>
      <c r="E661" s="33">
        <f>SUM(E662:E664)</f>
        <v>1349233000</v>
      </c>
      <c r="F661" s="33">
        <f>SUM(F662:F664)</f>
        <v>1349233000</v>
      </c>
      <c r="G661" s="33">
        <f>SUM(G662:G664)</f>
        <v>1349233000</v>
      </c>
      <c r="H661" s="33">
        <f>APR!J659</f>
        <v>386599044</v>
      </c>
      <c r="I661" s="33">
        <f t="shared" ref="I661:J661" si="312">SUM(I662:I664)</f>
        <v>0</v>
      </c>
      <c r="J661" s="33">
        <f t="shared" si="312"/>
        <v>126065998</v>
      </c>
      <c r="K661" s="59">
        <f t="shared" si="311"/>
        <v>512665042</v>
      </c>
      <c r="L661" s="54">
        <f t="shared" si="306"/>
        <v>836567958</v>
      </c>
      <c r="M661" s="55">
        <f t="shared" si="307"/>
        <v>0.37996776094269857</v>
      </c>
    </row>
    <row r="662" spans="1:13" x14ac:dyDescent="0.25">
      <c r="A662" s="31"/>
      <c r="B662" s="32" t="s">
        <v>368</v>
      </c>
      <c r="C662" s="33">
        <v>1156485000</v>
      </c>
      <c r="D662" s="33">
        <v>1156485000</v>
      </c>
      <c r="E662" s="33">
        <v>1156485000</v>
      </c>
      <c r="F662" s="33">
        <v>1156485000</v>
      </c>
      <c r="G662" s="33">
        <v>1156485000</v>
      </c>
      <c r="H662" s="1">
        <f>APR!J660</f>
        <v>323253244</v>
      </c>
      <c r="I662" s="33">
        <v>0</v>
      </c>
      <c r="J662" s="33">
        <v>126065998</v>
      </c>
      <c r="K662" s="59">
        <f t="shared" si="311"/>
        <v>449319242</v>
      </c>
      <c r="L662" s="54">
        <f t="shared" si="306"/>
        <v>707165758</v>
      </c>
      <c r="M662" s="55">
        <f t="shared" si="307"/>
        <v>0.38852146115167946</v>
      </c>
    </row>
    <row r="663" spans="1:13" x14ac:dyDescent="0.25">
      <c r="A663" s="31"/>
      <c r="B663" s="32" t="s">
        <v>417</v>
      </c>
      <c r="C663" s="33">
        <v>96374000</v>
      </c>
      <c r="D663" s="33">
        <v>96374000</v>
      </c>
      <c r="E663" s="33">
        <v>96374000</v>
      </c>
      <c r="F663" s="33">
        <v>96374000</v>
      </c>
      <c r="G663" s="33">
        <v>96374000</v>
      </c>
      <c r="H663" s="1">
        <f>APR!J661</f>
        <v>0</v>
      </c>
      <c r="I663" s="33">
        <v>0</v>
      </c>
      <c r="J663" s="33">
        <v>0</v>
      </c>
      <c r="K663" s="59">
        <f t="shared" si="311"/>
        <v>0</v>
      </c>
      <c r="L663" s="54">
        <f t="shared" si="306"/>
        <v>96374000</v>
      </c>
      <c r="M663" s="55">
        <f t="shared" si="307"/>
        <v>0</v>
      </c>
    </row>
    <row r="664" spans="1:13" x14ac:dyDescent="0.25">
      <c r="A664" s="31"/>
      <c r="B664" s="32" t="s">
        <v>449</v>
      </c>
      <c r="C664" s="33">
        <v>96374000</v>
      </c>
      <c r="D664" s="33">
        <v>96374000</v>
      </c>
      <c r="E664" s="33">
        <v>96374000</v>
      </c>
      <c r="F664" s="33">
        <v>96374000</v>
      </c>
      <c r="G664" s="33">
        <v>96374000</v>
      </c>
      <c r="H664" s="1">
        <f>APR!J662</f>
        <v>63345800</v>
      </c>
      <c r="I664" s="33">
        <v>0</v>
      </c>
      <c r="J664" s="33"/>
      <c r="K664" s="59">
        <f t="shared" si="311"/>
        <v>63345800</v>
      </c>
      <c r="L664" s="54">
        <f t="shared" si="306"/>
        <v>33028200</v>
      </c>
      <c r="M664" s="55">
        <f t="shared" si="307"/>
        <v>0.65729138564343081</v>
      </c>
    </row>
    <row r="665" spans="1:13" x14ac:dyDescent="0.25">
      <c r="A665" s="30" t="s">
        <v>170</v>
      </c>
      <c r="B665" s="32" t="s">
        <v>134</v>
      </c>
      <c r="C665" s="33">
        <f>C666+C685+C692+C697+C701+C707+C715+C721+C724+C728+C734+C737+C744</f>
        <v>1395964000</v>
      </c>
      <c r="D665" s="33">
        <f>D666+D685+D692+D697+D701+D707+D715+D721+D724+D728+D734+D737+D744</f>
        <v>1395964000</v>
      </c>
      <c r="E665" s="33">
        <f>E666+E685+E692+E697+E701+E707+E715+E721+E724+E728+E734+E737+E744</f>
        <v>1395964000</v>
      </c>
      <c r="F665" s="33">
        <f>F666+F685+F692+F697+F701+F707+F715+F721+F724+F728+F734+F737+F744</f>
        <v>1395964000</v>
      </c>
      <c r="G665" s="33">
        <f>G666+G685+G692+G697+G701+G707+G715+G721+G724+G728+G734+G737+G744</f>
        <v>1395964000</v>
      </c>
      <c r="H665" s="33">
        <f>APR!J663</f>
        <v>568193781</v>
      </c>
      <c r="I665" s="33">
        <f t="shared" ref="I665:J665" si="313">I666+I685+I692+I697+I701+I707+I715+I721+I724+I728+I734+I737+I744</f>
        <v>96882425</v>
      </c>
      <c r="J665" s="33">
        <f t="shared" si="313"/>
        <v>11000000</v>
      </c>
      <c r="K665" s="59">
        <f t="shared" si="311"/>
        <v>676076206</v>
      </c>
      <c r="L665" s="54">
        <f t="shared" si="306"/>
        <v>719887794</v>
      </c>
      <c r="M665" s="55">
        <f t="shared" si="307"/>
        <v>0.48430776581631046</v>
      </c>
    </row>
    <row r="666" spans="1:13" x14ac:dyDescent="0.25">
      <c r="A666" s="31" t="s">
        <v>0</v>
      </c>
      <c r="B666" s="32" t="s">
        <v>135</v>
      </c>
      <c r="C666" s="33">
        <f>C667+C677+C679+C682</f>
        <v>254650000</v>
      </c>
      <c r="D666" s="33">
        <f>D667+D677+D679+D682</f>
        <v>254650000</v>
      </c>
      <c r="E666" s="33">
        <f>E667+E677+E679+E682</f>
        <v>254650000</v>
      </c>
      <c r="F666" s="33">
        <f>F667+F677+F679+F682</f>
        <v>246650000</v>
      </c>
      <c r="G666" s="33">
        <f>G667+G677+G679+G682</f>
        <v>246650000</v>
      </c>
      <c r="H666" s="33">
        <f>APR!J664</f>
        <v>87024202</v>
      </c>
      <c r="I666" s="33">
        <f t="shared" ref="I666:J666" si="314">I667+I677+I679+I682</f>
        <v>15342509</v>
      </c>
      <c r="J666" s="33">
        <f t="shared" si="314"/>
        <v>11000000</v>
      </c>
      <c r="K666" s="59">
        <f t="shared" si="311"/>
        <v>113366711</v>
      </c>
      <c r="L666" s="54">
        <f t="shared" si="306"/>
        <v>133283289</v>
      </c>
      <c r="M666" s="55">
        <f t="shared" si="307"/>
        <v>0.45962583012365699</v>
      </c>
    </row>
    <row r="667" spans="1:13" x14ac:dyDescent="0.25">
      <c r="A667" s="31">
        <v>521111</v>
      </c>
      <c r="B667" s="32" t="s">
        <v>136</v>
      </c>
      <c r="C667" s="33">
        <f>SUM(C668:C676)</f>
        <v>206150000</v>
      </c>
      <c r="D667" s="33">
        <f>SUM(D668:D676)</f>
        <v>206150000</v>
      </c>
      <c r="E667" s="33">
        <f>SUM(E668:E676)</f>
        <v>206150000</v>
      </c>
      <c r="F667" s="33">
        <f>SUM(F668:F676)</f>
        <v>200650000</v>
      </c>
      <c r="G667" s="33">
        <f>SUM(G668:G676)</f>
        <v>200650000</v>
      </c>
      <c r="H667" s="33">
        <f>APR!J665</f>
        <v>73352202</v>
      </c>
      <c r="I667" s="33">
        <f t="shared" ref="I667:J667" si="315">SUM(I668:I676)</f>
        <v>6798959</v>
      </c>
      <c r="J667" s="33">
        <f t="shared" si="315"/>
        <v>11000000</v>
      </c>
      <c r="K667" s="59">
        <f t="shared" si="311"/>
        <v>91151161</v>
      </c>
      <c r="L667" s="54">
        <f t="shared" si="306"/>
        <v>109498839</v>
      </c>
      <c r="M667" s="55">
        <f t="shared" si="307"/>
        <v>0.4542793969598804</v>
      </c>
    </row>
    <row r="668" spans="1:13" x14ac:dyDescent="0.25">
      <c r="A668" s="31"/>
      <c r="B668" s="32" t="s">
        <v>369</v>
      </c>
      <c r="C668" s="33">
        <v>27600000</v>
      </c>
      <c r="D668" s="33">
        <v>27600000</v>
      </c>
      <c r="E668" s="33">
        <v>27600000</v>
      </c>
      <c r="F668" s="33">
        <v>27600000</v>
      </c>
      <c r="G668" s="33">
        <v>27600000</v>
      </c>
      <c r="H668" s="1">
        <f>APR!J666</f>
        <v>11184602</v>
      </c>
      <c r="I668" s="33">
        <v>2731659</v>
      </c>
      <c r="J668" s="33">
        <v>0</v>
      </c>
      <c r="K668" s="59">
        <f t="shared" si="311"/>
        <v>13916261</v>
      </c>
      <c r="L668" s="54">
        <f t="shared" si="306"/>
        <v>13683739</v>
      </c>
      <c r="M668" s="55">
        <f t="shared" si="307"/>
        <v>0.50421235507246376</v>
      </c>
    </row>
    <row r="669" spans="1:13" x14ac:dyDescent="0.25">
      <c r="A669" s="31"/>
      <c r="B669" s="32" t="s">
        <v>418</v>
      </c>
      <c r="C669" s="33">
        <v>45500000</v>
      </c>
      <c r="D669" s="33">
        <v>45500000</v>
      </c>
      <c r="E669" s="33">
        <v>45500000</v>
      </c>
      <c r="F669" s="33">
        <v>45500000</v>
      </c>
      <c r="G669" s="33">
        <v>45500000</v>
      </c>
      <c r="H669" s="1">
        <f>APR!J667</f>
        <v>14000000</v>
      </c>
      <c r="I669" s="33">
        <v>0</v>
      </c>
      <c r="J669" s="33">
        <f>3500000</f>
        <v>3500000</v>
      </c>
      <c r="K669" s="59">
        <f t="shared" si="311"/>
        <v>17500000</v>
      </c>
      <c r="L669" s="54">
        <f t="shared" si="306"/>
        <v>28000000</v>
      </c>
      <c r="M669" s="55">
        <f t="shared" si="307"/>
        <v>0.38461538461538464</v>
      </c>
    </row>
    <row r="670" spans="1:13" x14ac:dyDescent="0.25">
      <c r="A670" s="31"/>
      <c r="B670" s="32" t="s">
        <v>450</v>
      </c>
      <c r="C670" s="33">
        <v>13000000</v>
      </c>
      <c r="D670" s="33">
        <v>13000000</v>
      </c>
      <c r="E670" s="33">
        <v>13000000</v>
      </c>
      <c r="F670" s="33">
        <v>13000000</v>
      </c>
      <c r="G670" s="33">
        <v>13000000</v>
      </c>
      <c r="H670" s="1">
        <f>APR!J668</f>
        <v>4000000</v>
      </c>
      <c r="I670" s="33">
        <v>0</v>
      </c>
      <c r="J670" s="33">
        <f>1000000</f>
        <v>1000000</v>
      </c>
      <c r="K670" s="59">
        <f t="shared" si="311"/>
        <v>5000000</v>
      </c>
      <c r="L670" s="54">
        <f t="shared" si="306"/>
        <v>8000000</v>
      </c>
      <c r="M670" s="55">
        <f t="shared" si="307"/>
        <v>0.38461538461538464</v>
      </c>
    </row>
    <row r="671" spans="1:13" x14ac:dyDescent="0.25">
      <c r="A671" s="31"/>
      <c r="B671" s="32" t="s">
        <v>468</v>
      </c>
      <c r="C671" s="33">
        <v>32500000</v>
      </c>
      <c r="D671" s="33">
        <v>32500000</v>
      </c>
      <c r="E671" s="33">
        <v>32500000</v>
      </c>
      <c r="F671" s="33">
        <v>32500000</v>
      </c>
      <c r="G671" s="33">
        <v>32500000</v>
      </c>
      <c r="H671" s="1">
        <f>APR!J669</f>
        <v>10000000</v>
      </c>
      <c r="I671" s="33">
        <v>0</v>
      </c>
      <c r="J671" s="33">
        <f>2500000</f>
        <v>2500000</v>
      </c>
      <c r="K671" s="59">
        <f t="shared" si="311"/>
        <v>12500000</v>
      </c>
      <c r="L671" s="54">
        <f t="shared" si="306"/>
        <v>20000000</v>
      </c>
      <c r="M671" s="55">
        <f t="shared" si="307"/>
        <v>0.38461538461538464</v>
      </c>
    </row>
    <row r="672" spans="1:13" x14ac:dyDescent="0.25">
      <c r="A672" s="31"/>
      <c r="B672" s="32" t="s">
        <v>482</v>
      </c>
      <c r="C672" s="33">
        <v>52000000</v>
      </c>
      <c r="D672" s="33">
        <v>52000000</v>
      </c>
      <c r="E672" s="33">
        <v>52000000</v>
      </c>
      <c r="F672" s="33">
        <v>44000000</v>
      </c>
      <c r="G672" s="33">
        <v>44000000</v>
      </c>
      <c r="H672" s="1">
        <f>APR!J670</f>
        <v>8000000</v>
      </c>
      <c r="I672" s="33">
        <v>0</v>
      </c>
      <c r="J672" s="33">
        <f>4000000</f>
        <v>4000000</v>
      </c>
      <c r="K672" s="59">
        <f t="shared" si="311"/>
        <v>12000000</v>
      </c>
      <c r="L672" s="54">
        <f t="shared" si="306"/>
        <v>32000000</v>
      </c>
      <c r="M672" s="55">
        <f t="shared" si="307"/>
        <v>0.27272727272727271</v>
      </c>
    </row>
    <row r="673" spans="1:14" x14ac:dyDescent="0.25">
      <c r="A673" s="31"/>
      <c r="B673" s="32" t="s">
        <v>490</v>
      </c>
      <c r="C673" s="33">
        <v>1600000</v>
      </c>
      <c r="D673" s="33">
        <v>1600000</v>
      </c>
      <c r="E673" s="33">
        <v>1600000</v>
      </c>
      <c r="F673" s="33">
        <v>1600000</v>
      </c>
      <c r="G673" s="33">
        <v>1600000</v>
      </c>
      <c r="H673" s="1">
        <f>APR!J671</f>
        <v>510000</v>
      </c>
      <c r="I673" s="33">
        <v>132000</v>
      </c>
      <c r="J673" s="33">
        <v>0</v>
      </c>
      <c r="K673" s="59">
        <f t="shared" si="311"/>
        <v>642000</v>
      </c>
      <c r="L673" s="54">
        <f t="shared" si="306"/>
        <v>958000</v>
      </c>
      <c r="M673" s="55">
        <f t="shared" si="307"/>
        <v>0.40125</v>
      </c>
    </row>
    <row r="674" spans="1:14" x14ac:dyDescent="0.25">
      <c r="A674" s="31"/>
      <c r="B674" s="32" t="s">
        <v>495</v>
      </c>
      <c r="C674" s="33">
        <v>1100000</v>
      </c>
      <c r="D674" s="33">
        <v>1100000</v>
      </c>
      <c r="E674" s="33">
        <v>1100000</v>
      </c>
      <c r="F674" s="33">
        <v>1100000</v>
      </c>
      <c r="G674" s="33">
        <v>1100000</v>
      </c>
      <c r="H674" s="1">
        <f>APR!J672</f>
        <v>0</v>
      </c>
      <c r="I674" s="33"/>
      <c r="J674" s="33">
        <v>0</v>
      </c>
      <c r="K674" s="59">
        <f t="shared" si="311"/>
        <v>0</v>
      </c>
      <c r="L674" s="54">
        <f t="shared" si="306"/>
        <v>1100000</v>
      </c>
      <c r="M674" s="55">
        <f t="shared" si="307"/>
        <v>0</v>
      </c>
    </row>
    <row r="675" spans="1:14" s="101" customFormat="1" x14ac:dyDescent="0.25">
      <c r="A675" s="93"/>
      <c r="B675" s="94" t="s">
        <v>499</v>
      </c>
      <c r="C675" s="95">
        <v>30850000</v>
      </c>
      <c r="D675" s="95">
        <v>30850000</v>
      </c>
      <c r="E675" s="95">
        <v>30850000</v>
      </c>
      <c r="F675" s="95">
        <v>33350000</v>
      </c>
      <c r="G675" s="33">
        <v>33350000</v>
      </c>
      <c r="H675" s="96">
        <f>APR!J673</f>
        <v>25402600</v>
      </c>
      <c r="I675" s="95">
        <f>535800+3294500</f>
        <v>3830300</v>
      </c>
      <c r="J675" s="95">
        <v>0</v>
      </c>
      <c r="K675" s="97">
        <f t="shared" si="311"/>
        <v>29232900</v>
      </c>
      <c r="L675" s="98">
        <f t="shared" si="306"/>
        <v>4117100</v>
      </c>
      <c r="M675" s="99">
        <f t="shared" si="307"/>
        <v>0.87654872563718145</v>
      </c>
      <c r="N675" s="100"/>
    </row>
    <row r="676" spans="1:14" x14ac:dyDescent="0.25">
      <c r="A676" s="31"/>
      <c r="B676" s="32" t="s">
        <v>503</v>
      </c>
      <c r="C676" s="33">
        <v>2000000</v>
      </c>
      <c r="D676" s="33">
        <v>2000000</v>
      </c>
      <c r="E676" s="33">
        <v>2000000</v>
      </c>
      <c r="F676" s="33">
        <v>2000000</v>
      </c>
      <c r="G676" s="33">
        <v>2000000</v>
      </c>
      <c r="H676" s="1">
        <f>APR!J674</f>
        <v>255000</v>
      </c>
      <c r="I676" s="33">
        <v>105000</v>
      </c>
      <c r="J676" s="33">
        <v>0</v>
      </c>
      <c r="K676" s="59">
        <f t="shared" si="311"/>
        <v>360000</v>
      </c>
      <c r="L676" s="54">
        <f t="shared" si="306"/>
        <v>1640000</v>
      </c>
      <c r="M676" s="55">
        <f t="shared" si="307"/>
        <v>0.18</v>
      </c>
    </row>
    <row r="677" spans="1:14" x14ac:dyDescent="0.25">
      <c r="A677" s="31">
        <v>521114</v>
      </c>
      <c r="B677" s="32" t="s">
        <v>137</v>
      </c>
      <c r="C677" s="33">
        <f>C678</f>
        <v>3000000</v>
      </c>
      <c r="D677" s="33">
        <f>D678</f>
        <v>3000000</v>
      </c>
      <c r="E677" s="33">
        <f>E678</f>
        <v>3000000</v>
      </c>
      <c r="F677" s="33">
        <f>F678</f>
        <v>3000000</v>
      </c>
      <c r="G677" s="33">
        <f>G678</f>
        <v>3000000</v>
      </c>
      <c r="H677" s="33">
        <f>APR!J675</f>
        <v>1542500</v>
      </c>
      <c r="I677" s="33">
        <f t="shared" ref="I677:J677" si="316">I678</f>
        <v>496000</v>
      </c>
      <c r="J677" s="33">
        <f t="shared" si="316"/>
        <v>0</v>
      </c>
      <c r="K677" s="59">
        <f t="shared" si="311"/>
        <v>2038500</v>
      </c>
      <c r="L677" s="54">
        <f t="shared" si="306"/>
        <v>961500</v>
      </c>
      <c r="M677" s="55">
        <f t="shared" si="307"/>
        <v>0.67949999999999999</v>
      </c>
    </row>
    <row r="678" spans="1:14" x14ac:dyDescent="0.25">
      <c r="A678" s="31"/>
      <c r="B678" s="32" t="s">
        <v>370</v>
      </c>
      <c r="C678" s="33">
        <v>3000000</v>
      </c>
      <c r="D678" s="33">
        <v>3000000</v>
      </c>
      <c r="E678" s="33">
        <v>3000000</v>
      </c>
      <c r="F678" s="33">
        <v>3000000</v>
      </c>
      <c r="G678" s="33">
        <v>3000000</v>
      </c>
      <c r="H678" s="1">
        <f>APR!J676</f>
        <v>1542500</v>
      </c>
      <c r="I678" s="33">
        <f>81000+415000</f>
        <v>496000</v>
      </c>
      <c r="J678" s="33">
        <v>0</v>
      </c>
      <c r="K678" s="59">
        <f t="shared" si="311"/>
        <v>2038500</v>
      </c>
      <c r="L678" s="54">
        <f t="shared" si="306"/>
        <v>961500</v>
      </c>
      <c r="M678" s="55">
        <f t="shared" si="307"/>
        <v>0.67949999999999999</v>
      </c>
    </row>
    <row r="679" spans="1:14" x14ac:dyDescent="0.25">
      <c r="A679" s="31">
        <v>521131</v>
      </c>
      <c r="B679" s="32" t="s">
        <v>268</v>
      </c>
      <c r="C679" s="33">
        <f>SUM(C680:C681)</f>
        <v>8000000</v>
      </c>
      <c r="D679" s="33">
        <f>SUM(D680:D681)</f>
        <v>8000000</v>
      </c>
      <c r="E679" s="33">
        <f>SUM(E680:E681)</f>
        <v>8000000</v>
      </c>
      <c r="F679" s="33">
        <f>SUM(F680:F681)</f>
        <v>5500000</v>
      </c>
      <c r="G679" s="33">
        <f>SUM(G680:G681)</f>
        <v>5500000</v>
      </c>
      <c r="H679" s="1">
        <f>APR!J677</f>
        <v>0</v>
      </c>
      <c r="I679" s="33">
        <f>SUM(I680:I681)</f>
        <v>0</v>
      </c>
      <c r="J679" s="33">
        <f>SUM(J680:J681)</f>
        <v>0</v>
      </c>
      <c r="K679" s="59">
        <f t="shared" si="311"/>
        <v>0</v>
      </c>
      <c r="L679" s="54">
        <f t="shared" si="306"/>
        <v>5500000</v>
      </c>
      <c r="M679" s="55">
        <f t="shared" si="307"/>
        <v>0</v>
      </c>
      <c r="N679" s="3"/>
    </row>
    <row r="680" spans="1:14" s="7" customFormat="1" x14ac:dyDescent="0.25">
      <c r="A680" s="31"/>
      <c r="B680" s="9" t="s">
        <v>371</v>
      </c>
      <c r="C680" s="33">
        <v>3000000</v>
      </c>
      <c r="D680" s="33">
        <v>3000000</v>
      </c>
      <c r="E680" s="33">
        <v>3000000</v>
      </c>
      <c r="F680" s="33">
        <v>3000000</v>
      </c>
      <c r="G680" s="33">
        <v>3000000</v>
      </c>
      <c r="H680" s="1">
        <f>APR!J678</f>
        <v>0</v>
      </c>
      <c r="I680" s="33">
        <v>0</v>
      </c>
      <c r="J680" s="33">
        <v>0</v>
      </c>
      <c r="K680" s="59">
        <f t="shared" si="311"/>
        <v>0</v>
      </c>
      <c r="L680" s="54">
        <f t="shared" si="306"/>
        <v>3000000</v>
      </c>
      <c r="M680" s="55">
        <f t="shared" si="307"/>
        <v>0</v>
      </c>
    </row>
    <row r="681" spans="1:14" x14ac:dyDescent="0.25">
      <c r="A681" s="31"/>
      <c r="B681" s="32" t="s">
        <v>419</v>
      </c>
      <c r="C681" s="33">
        <v>5000000</v>
      </c>
      <c r="D681" s="33">
        <v>5000000</v>
      </c>
      <c r="E681" s="33">
        <v>5000000</v>
      </c>
      <c r="F681" s="33">
        <v>2500000</v>
      </c>
      <c r="G681" s="33">
        <v>2500000</v>
      </c>
      <c r="H681" s="1">
        <f>APR!J679</f>
        <v>0</v>
      </c>
      <c r="I681" s="33">
        <v>0</v>
      </c>
      <c r="J681" s="33">
        <v>0</v>
      </c>
      <c r="K681" s="59">
        <f t="shared" si="311"/>
        <v>0</v>
      </c>
      <c r="L681" s="54">
        <f t="shared" si="306"/>
        <v>2500000</v>
      </c>
      <c r="M681" s="55">
        <f t="shared" si="307"/>
        <v>0</v>
      </c>
      <c r="N681" s="3"/>
    </row>
    <row r="682" spans="1:14" x14ac:dyDescent="0.25">
      <c r="A682" s="31">
        <v>521811</v>
      </c>
      <c r="B682" s="32" t="s">
        <v>138</v>
      </c>
      <c r="C682" s="33">
        <f>SUM(C683:C684)</f>
        <v>37500000</v>
      </c>
      <c r="D682" s="33">
        <f>SUM(D683:D684)</f>
        <v>37500000</v>
      </c>
      <c r="E682" s="33">
        <f>SUM(E683:E684)</f>
        <v>37500000</v>
      </c>
      <c r="F682" s="33">
        <f>SUM(F683:F684)</f>
        <v>37500000</v>
      </c>
      <c r="G682" s="33">
        <f>SUM(G683:G684)</f>
        <v>37500000</v>
      </c>
      <c r="H682" s="33">
        <f>APR!J680</f>
        <v>12129500</v>
      </c>
      <c r="I682" s="33">
        <f t="shared" ref="I682:J682" si="317">SUM(I683:I684)</f>
        <v>8047550</v>
      </c>
      <c r="J682" s="33">
        <f t="shared" si="317"/>
        <v>0</v>
      </c>
      <c r="K682" s="59">
        <f t="shared" si="311"/>
        <v>20177050</v>
      </c>
      <c r="L682" s="54">
        <f t="shared" si="306"/>
        <v>17322950</v>
      </c>
      <c r="M682" s="55">
        <f t="shared" si="307"/>
        <v>0.53805466666666668</v>
      </c>
    </row>
    <row r="683" spans="1:14" x14ac:dyDescent="0.25">
      <c r="A683" s="31"/>
      <c r="B683" s="32" t="s">
        <v>372</v>
      </c>
      <c r="C683" s="33">
        <v>35000000</v>
      </c>
      <c r="D683" s="33">
        <v>35000000</v>
      </c>
      <c r="E683" s="33">
        <v>35000000</v>
      </c>
      <c r="F683" s="33">
        <v>35000000</v>
      </c>
      <c r="G683" s="33">
        <v>35000000</v>
      </c>
      <c r="H683" s="1">
        <f>APR!J681</f>
        <v>11429500</v>
      </c>
      <c r="I683" s="33">
        <v>8047550</v>
      </c>
      <c r="J683" s="33"/>
      <c r="K683" s="59">
        <f t="shared" si="311"/>
        <v>19477050</v>
      </c>
      <c r="L683" s="54">
        <f t="shared" si="306"/>
        <v>15522950</v>
      </c>
      <c r="M683" s="55">
        <f t="shared" si="307"/>
        <v>0.55648714285714285</v>
      </c>
    </row>
    <row r="684" spans="1:14" x14ac:dyDescent="0.25">
      <c r="A684" s="31"/>
      <c r="B684" s="32" t="s">
        <v>420</v>
      </c>
      <c r="C684" s="33">
        <v>2500000</v>
      </c>
      <c r="D684" s="33">
        <v>2500000</v>
      </c>
      <c r="E684" s="33">
        <v>2500000</v>
      </c>
      <c r="F684" s="33">
        <v>2500000</v>
      </c>
      <c r="G684" s="33">
        <v>2500000</v>
      </c>
      <c r="H684" s="1">
        <f>APR!J682</f>
        <v>700000</v>
      </c>
      <c r="I684" s="33"/>
      <c r="J684" s="33">
        <v>0</v>
      </c>
      <c r="K684" s="59">
        <f t="shared" si="311"/>
        <v>700000</v>
      </c>
      <c r="L684" s="54">
        <f t="shared" si="306"/>
        <v>1800000</v>
      </c>
      <c r="M684" s="55">
        <f t="shared" si="307"/>
        <v>0.28000000000000003</v>
      </c>
    </row>
    <row r="685" spans="1:14" x14ac:dyDescent="0.25">
      <c r="A685" s="31" t="s">
        <v>11</v>
      </c>
      <c r="B685" s="32" t="s">
        <v>139</v>
      </c>
      <c r="C685" s="33">
        <f>C686+C688+C690</f>
        <v>271200000</v>
      </c>
      <c r="D685" s="33">
        <f>D686+D688+D690</f>
        <v>271200000</v>
      </c>
      <c r="E685" s="33">
        <f>E686+E688+E690</f>
        <v>271200000</v>
      </c>
      <c r="F685" s="33">
        <f>F686+F688+F690</f>
        <v>271200000</v>
      </c>
      <c r="G685" s="33">
        <f>G686+G688+G690</f>
        <v>271200000</v>
      </c>
      <c r="H685" s="33">
        <f>APR!J683</f>
        <v>80537834</v>
      </c>
      <c r="I685" s="33">
        <f t="shared" ref="I685:J685" si="318">I686+I688+I690</f>
        <v>19953317</v>
      </c>
      <c r="J685" s="33">
        <f t="shared" si="318"/>
        <v>0</v>
      </c>
      <c r="K685" s="59">
        <f t="shared" si="311"/>
        <v>100491151</v>
      </c>
      <c r="L685" s="54">
        <f t="shared" si="306"/>
        <v>170708849</v>
      </c>
      <c r="M685" s="55">
        <f t="shared" si="307"/>
        <v>0.37054259218289087</v>
      </c>
    </row>
    <row r="686" spans="1:14" x14ac:dyDescent="0.25">
      <c r="A686" s="31">
        <v>522111</v>
      </c>
      <c r="B686" s="32" t="s">
        <v>140</v>
      </c>
      <c r="C686" s="33">
        <f>C687</f>
        <v>264000000</v>
      </c>
      <c r="D686" s="33">
        <f>D687</f>
        <v>264000000</v>
      </c>
      <c r="E686" s="33">
        <f>E687</f>
        <v>264000000</v>
      </c>
      <c r="F686" s="33">
        <f>F687</f>
        <v>264000000</v>
      </c>
      <c r="G686" s="33">
        <f>G687</f>
        <v>264000000</v>
      </c>
      <c r="H686" s="33">
        <f>APR!J684</f>
        <v>78102306</v>
      </c>
      <c r="I686" s="33">
        <f t="shared" ref="I686:J686" si="319">I687</f>
        <v>19405673</v>
      </c>
      <c r="J686" s="33">
        <f t="shared" si="319"/>
        <v>0</v>
      </c>
      <c r="K686" s="59">
        <f t="shared" si="311"/>
        <v>97507979</v>
      </c>
      <c r="L686" s="54">
        <f t="shared" si="306"/>
        <v>166492021</v>
      </c>
      <c r="M686" s="55">
        <f t="shared" si="307"/>
        <v>0.36934840530303031</v>
      </c>
    </row>
    <row r="687" spans="1:14" x14ac:dyDescent="0.25">
      <c r="A687" s="31"/>
      <c r="B687" s="32" t="s">
        <v>373</v>
      </c>
      <c r="C687" s="33">
        <v>264000000</v>
      </c>
      <c r="D687" s="33">
        <v>264000000</v>
      </c>
      <c r="E687" s="33">
        <v>264000000</v>
      </c>
      <c r="F687" s="33">
        <v>264000000</v>
      </c>
      <c r="G687" s="33">
        <v>264000000</v>
      </c>
      <c r="H687" s="1">
        <f>APR!J685</f>
        <v>78102306</v>
      </c>
      <c r="I687" s="33">
        <v>19405673</v>
      </c>
      <c r="J687" s="33">
        <v>0</v>
      </c>
      <c r="K687" s="59">
        <f t="shared" si="311"/>
        <v>97507979</v>
      </c>
      <c r="L687" s="54">
        <f t="shared" si="306"/>
        <v>166492021</v>
      </c>
      <c r="M687" s="55">
        <f t="shared" si="307"/>
        <v>0.36934840530303031</v>
      </c>
    </row>
    <row r="688" spans="1:14" x14ac:dyDescent="0.25">
      <c r="A688" s="31">
        <v>522112</v>
      </c>
      <c r="B688" s="32" t="s">
        <v>141</v>
      </c>
      <c r="C688" s="33">
        <f>C689</f>
        <v>4800000</v>
      </c>
      <c r="D688" s="33">
        <f>D689</f>
        <v>4800000</v>
      </c>
      <c r="E688" s="33">
        <f>E689</f>
        <v>4800000</v>
      </c>
      <c r="F688" s="33">
        <f>F689</f>
        <v>4800000</v>
      </c>
      <c r="G688" s="33">
        <f>G689</f>
        <v>4800000</v>
      </c>
      <c r="H688" s="33">
        <f>APR!J686</f>
        <v>2095368</v>
      </c>
      <c r="I688" s="33">
        <f t="shared" ref="I688:J688" si="320">I689</f>
        <v>495154</v>
      </c>
      <c r="J688" s="33">
        <f t="shared" si="320"/>
        <v>0</v>
      </c>
      <c r="K688" s="59">
        <f t="shared" si="311"/>
        <v>2590522</v>
      </c>
      <c r="L688" s="54">
        <f t="shared" si="306"/>
        <v>2209478</v>
      </c>
      <c r="M688" s="55">
        <f t="shared" si="307"/>
        <v>0.53969208333333329</v>
      </c>
    </row>
    <row r="689" spans="1:14" x14ac:dyDescent="0.25">
      <c r="A689" s="31"/>
      <c r="B689" s="32" t="s">
        <v>374</v>
      </c>
      <c r="C689" s="33">
        <v>4800000</v>
      </c>
      <c r="D689" s="33">
        <v>4800000</v>
      </c>
      <c r="E689" s="33">
        <v>4800000</v>
      </c>
      <c r="F689" s="33">
        <v>4800000</v>
      </c>
      <c r="G689" s="33">
        <v>4800000</v>
      </c>
      <c r="H689" s="1">
        <f>APR!J687</f>
        <v>2095368</v>
      </c>
      <c r="I689" s="33">
        <f>273598+221556</f>
        <v>495154</v>
      </c>
      <c r="J689" s="33">
        <v>0</v>
      </c>
      <c r="K689" s="59">
        <f t="shared" si="311"/>
        <v>2590522</v>
      </c>
      <c r="L689" s="54">
        <f t="shared" si="306"/>
        <v>2209478</v>
      </c>
      <c r="M689" s="55">
        <f t="shared" si="307"/>
        <v>0.53969208333333329</v>
      </c>
    </row>
    <row r="690" spans="1:14" x14ac:dyDescent="0.25">
      <c r="A690" s="31">
        <v>522113</v>
      </c>
      <c r="B690" s="32" t="s">
        <v>142</v>
      </c>
      <c r="C690" s="33">
        <f>C691</f>
        <v>2400000</v>
      </c>
      <c r="D690" s="33">
        <f>D691</f>
        <v>2400000</v>
      </c>
      <c r="E690" s="33">
        <f>E691</f>
        <v>2400000</v>
      </c>
      <c r="F690" s="33">
        <f>F691</f>
        <v>2400000</v>
      </c>
      <c r="G690" s="33">
        <f>G691</f>
        <v>2400000</v>
      </c>
      <c r="H690" s="33">
        <f>APR!J688</f>
        <v>340160</v>
      </c>
      <c r="I690" s="33">
        <f t="shared" ref="I690:J690" si="321">I691</f>
        <v>52490</v>
      </c>
      <c r="J690" s="33">
        <f t="shared" si="321"/>
        <v>0</v>
      </c>
      <c r="K690" s="59">
        <f t="shared" si="311"/>
        <v>392650</v>
      </c>
      <c r="L690" s="54">
        <f t="shared" si="306"/>
        <v>2007350</v>
      </c>
      <c r="M690" s="55">
        <f t="shared" si="307"/>
        <v>0.16360416666666666</v>
      </c>
    </row>
    <row r="691" spans="1:14" x14ac:dyDescent="0.25">
      <c r="A691" s="31"/>
      <c r="B691" s="32" t="s">
        <v>375</v>
      </c>
      <c r="C691" s="33">
        <v>2400000</v>
      </c>
      <c r="D691" s="33">
        <v>2400000</v>
      </c>
      <c r="E691" s="33">
        <v>2400000</v>
      </c>
      <c r="F691" s="33">
        <v>2400000</v>
      </c>
      <c r="G691" s="33">
        <v>2400000</v>
      </c>
      <c r="H691" s="1">
        <f>APR!J689</f>
        <v>340160</v>
      </c>
      <c r="I691" s="33">
        <v>52490</v>
      </c>
      <c r="J691" s="33">
        <v>0</v>
      </c>
      <c r="K691" s="59">
        <f t="shared" si="311"/>
        <v>392650</v>
      </c>
      <c r="L691" s="54">
        <f t="shared" si="306"/>
        <v>2007350</v>
      </c>
      <c r="M691" s="55">
        <f t="shared" si="307"/>
        <v>0.16360416666666666</v>
      </c>
    </row>
    <row r="692" spans="1:14" x14ac:dyDescent="0.25">
      <c r="A692" s="31" t="s">
        <v>10</v>
      </c>
      <c r="B692" s="32" t="s">
        <v>143</v>
      </c>
      <c r="C692" s="33">
        <f>C693</f>
        <v>145300000</v>
      </c>
      <c r="D692" s="33">
        <f>D693</f>
        <v>145300000</v>
      </c>
      <c r="E692" s="33">
        <f>E693</f>
        <v>145300000</v>
      </c>
      <c r="F692" s="33">
        <f>F693</f>
        <v>153300000</v>
      </c>
      <c r="G692" s="33">
        <f>G693</f>
        <v>153300000</v>
      </c>
      <c r="H692" s="33">
        <f>APR!J690</f>
        <v>128179788</v>
      </c>
      <c r="I692" s="33">
        <f t="shared" ref="I692:J692" si="322">I693</f>
        <v>18915000</v>
      </c>
      <c r="J692" s="33">
        <f t="shared" si="322"/>
        <v>0</v>
      </c>
      <c r="K692" s="59">
        <f t="shared" si="311"/>
        <v>147094788</v>
      </c>
      <c r="L692" s="54">
        <f t="shared" si="306"/>
        <v>6205212</v>
      </c>
      <c r="M692" s="55">
        <f t="shared" si="307"/>
        <v>0.95952242661448139</v>
      </c>
    </row>
    <row r="693" spans="1:14" x14ac:dyDescent="0.25">
      <c r="A693" s="31">
        <v>523111</v>
      </c>
      <c r="B693" s="32" t="s">
        <v>144</v>
      </c>
      <c r="C693" s="33">
        <f>SUM(C694:C696)</f>
        <v>145300000</v>
      </c>
      <c r="D693" s="33">
        <f>SUM(D694:D696)</f>
        <v>145300000</v>
      </c>
      <c r="E693" s="33">
        <f>SUM(E694:E696)</f>
        <v>145300000</v>
      </c>
      <c r="F693" s="33">
        <f>SUM(F694:F696)</f>
        <v>153300000</v>
      </c>
      <c r="G693" s="33">
        <f>SUM(G694:G696)</f>
        <v>153300000</v>
      </c>
      <c r="H693" s="33">
        <f>APR!J691</f>
        <v>128179788</v>
      </c>
      <c r="I693" s="33">
        <f t="shared" ref="I693:J693" si="323">SUM(I694:I696)</f>
        <v>18915000</v>
      </c>
      <c r="J693" s="33">
        <f t="shared" si="323"/>
        <v>0</v>
      </c>
      <c r="K693" s="59">
        <f t="shared" si="311"/>
        <v>147094788</v>
      </c>
      <c r="L693" s="54">
        <f t="shared" si="306"/>
        <v>6205212</v>
      </c>
      <c r="M693" s="55">
        <f t="shared" si="307"/>
        <v>0.95952242661448139</v>
      </c>
    </row>
    <row r="694" spans="1:14" x14ac:dyDescent="0.25">
      <c r="A694" s="31"/>
      <c r="B694" s="32" t="s">
        <v>376</v>
      </c>
      <c r="C694" s="33">
        <v>88900000</v>
      </c>
      <c r="D694" s="33">
        <v>88900000</v>
      </c>
      <c r="E694" s="33">
        <v>88900000</v>
      </c>
      <c r="F694" s="33">
        <v>88900000</v>
      </c>
      <c r="G694" s="33">
        <v>88900000</v>
      </c>
      <c r="H694" s="1">
        <f>APR!J692</f>
        <v>82698000</v>
      </c>
      <c r="I694" s="33"/>
      <c r="J694" s="33">
        <v>0</v>
      </c>
      <c r="K694" s="59">
        <f t="shared" si="311"/>
        <v>82698000</v>
      </c>
      <c r="L694" s="54">
        <f t="shared" si="306"/>
        <v>6202000</v>
      </c>
      <c r="M694" s="55">
        <f t="shared" si="307"/>
        <v>0.93023622047244092</v>
      </c>
    </row>
    <row r="695" spans="1:14" s="92" customFormat="1" x14ac:dyDescent="0.25">
      <c r="A695" s="82"/>
      <c r="B695" s="83" t="s">
        <v>421</v>
      </c>
      <c r="C695" s="84">
        <v>27000000</v>
      </c>
      <c r="D695" s="84">
        <v>27000000</v>
      </c>
      <c r="E695" s="84">
        <v>27000000</v>
      </c>
      <c r="F695" s="84">
        <v>27000000</v>
      </c>
      <c r="G695" s="33">
        <v>27000000</v>
      </c>
      <c r="H695" s="89">
        <f>APR!J693</f>
        <v>27000000</v>
      </c>
      <c r="I695" s="84"/>
      <c r="J695" s="84">
        <v>0</v>
      </c>
      <c r="K695" s="85">
        <f t="shared" si="311"/>
        <v>27000000</v>
      </c>
      <c r="L695" s="90">
        <f t="shared" si="306"/>
        <v>0</v>
      </c>
      <c r="M695" s="86">
        <f t="shared" si="307"/>
        <v>1</v>
      </c>
      <c r="N695" s="91"/>
    </row>
    <row r="696" spans="1:14" s="88" customFormat="1" x14ac:dyDescent="0.25">
      <c r="A696" s="82"/>
      <c r="B696" s="83" t="s">
        <v>451</v>
      </c>
      <c r="C696" s="84">
        <v>29400000</v>
      </c>
      <c r="D696" s="84">
        <v>29400000</v>
      </c>
      <c r="E696" s="84">
        <v>29400000</v>
      </c>
      <c r="F696" s="84">
        <v>37400000</v>
      </c>
      <c r="G696" s="33">
        <v>37400000</v>
      </c>
      <c r="H696" s="89">
        <f>APR!J694</f>
        <v>18481788</v>
      </c>
      <c r="I696" s="84">
        <v>18915000</v>
      </c>
      <c r="J696" s="84">
        <v>0</v>
      </c>
      <c r="K696" s="85">
        <f t="shared" si="311"/>
        <v>37396788</v>
      </c>
      <c r="L696" s="90">
        <f t="shared" si="306"/>
        <v>3212</v>
      </c>
      <c r="M696" s="86">
        <f t="shared" si="307"/>
        <v>0.99991411764705884</v>
      </c>
      <c r="N696" s="87"/>
    </row>
    <row r="697" spans="1:14" x14ac:dyDescent="0.25">
      <c r="A697" s="31" t="s">
        <v>269</v>
      </c>
      <c r="B697" s="32" t="s">
        <v>145</v>
      </c>
      <c r="C697" s="33">
        <f>C698</f>
        <v>146520000</v>
      </c>
      <c r="D697" s="33">
        <f>D698</f>
        <v>146520000</v>
      </c>
      <c r="E697" s="33">
        <f>E698</f>
        <v>146520000</v>
      </c>
      <c r="F697" s="33">
        <f>F698</f>
        <v>146520000</v>
      </c>
      <c r="G697" s="33">
        <f>G698</f>
        <v>146520000</v>
      </c>
      <c r="H697" s="33">
        <f>APR!J695</f>
        <v>45513543</v>
      </c>
      <c r="I697" s="33">
        <f t="shared" ref="I697" si="324">I698</f>
        <v>13406799</v>
      </c>
      <c r="J697" s="33">
        <f>J698</f>
        <v>0</v>
      </c>
      <c r="K697" s="59">
        <f t="shared" si="311"/>
        <v>58920342</v>
      </c>
      <c r="L697" s="54">
        <f t="shared" si="306"/>
        <v>87599658</v>
      </c>
      <c r="M697" s="55">
        <f t="shared" si="307"/>
        <v>0.40213173628173626</v>
      </c>
    </row>
    <row r="698" spans="1:14" x14ac:dyDescent="0.25">
      <c r="A698" s="31">
        <v>523121</v>
      </c>
      <c r="B698" s="32" t="s">
        <v>146</v>
      </c>
      <c r="C698" s="33">
        <f>SUM(C699:C700)</f>
        <v>146520000</v>
      </c>
      <c r="D698" s="33">
        <f>SUM(D699:D700)</f>
        <v>146520000</v>
      </c>
      <c r="E698" s="33">
        <f>SUM(E699:E700)</f>
        <v>146520000</v>
      </c>
      <c r="F698" s="33">
        <f>SUM(F699:F700)</f>
        <v>146520000</v>
      </c>
      <c r="G698" s="33">
        <f>SUM(G699:G700)</f>
        <v>146520000</v>
      </c>
      <c r="H698" s="33">
        <f>APR!J696</f>
        <v>45513543</v>
      </c>
      <c r="I698" s="33">
        <f t="shared" ref="I698" si="325">SUM(I699:I700)</f>
        <v>13406799</v>
      </c>
      <c r="J698" s="33">
        <f>SUM(J699:J700)</f>
        <v>0</v>
      </c>
      <c r="K698" s="59">
        <f t="shared" si="311"/>
        <v>58920342</v>
      </c>
      <c r="L698" s="54">
        <f t="shared" si="306"/>
        <v>87599658</v>
      </c>
      <c r="M698" s="55">
        <f t="shared" si="307"/>
        <v>0.40213173628173626</v>
      </c>
    </row>
    <row r="699" spans="1:14" x14ac:dyDescent="0.25">
      <c r="A699" s="31"/>
      <c r="B699" s="32" t="s">
        <v>377</v>
      </c>
      <c r="C699" s="33">
        <v>15720000</v>
      </c>
      <c r="D699" s="33">
        <v>15720000</v>
      </c>
      <c r="E699" s="33">
        <v>15720000</v>
      </c>
      <c r="F699" s="33">
        <v>15720000</v>
      </c>
      <c r="G699" s="33">
        <v>15720000</v>
      </c>
      <c r="H699" s="1">
        <f>APR!J697</f>
        <v>1813000</v>
      </c>
      <c r="I699" s="33">
        <f>3392100+587900</f>
        <v>3980000</v>
      </c>
      <c r="J699" s="33">
        <v>0</v>
      </c>
      <c r="K699" s="59">
        <f t="shared" si="311"/>
        <v>5793000</v>
      </c>
      <c r="L699" s="54">
        <f t="shared" si="306"/>
        <v>9927000</v>
      </c>
      <c r="M699" s="55">
        <f t="shared" si="307"/>
        <v>0.36851145038167937</v>
      </c>
    </row>
    <row r="700" spans="1:14" x14ac:dyDescent="0.25">
      <c r="A700" s="31"/>
      <c r="B700" s="32" t="s">
        <v>422</v>
      </c>
      <c r="C700" s="33">
        <v>130800000</v>
      </c>
      <c r="D700" s="33">
        <v>130800000</v>
      </c>
      <c r="E700" s="33">
        <v>130800000</v>
      </c>
      <c r="F700" s="33">
        <v>130800000</v>
      </c>
      <c r="G700" s="33">
        <v>130800000</v>
      </c>
      <c r="H700" s="1">
        <f>APR!J698</f>
        <v>43700543</v>
      </c>
      <c r="I700" s="33">
        <f>4631899+4794900</f>
        <v>9426799</v>
      </c>
      <c r="J700" s="33">
        <v>0</v>
      </c>
      <c r="K700" s="59">
        <f t="shared" si="311"/>
        <v>53127342</v>
      </c>
      <c r="L700" s="54">
        <f t="shared" si="306"/>
        <v>77672658</v>
      </c>
      <c r="M700" s="55">
        <f t="shared" si="307"/>
        <v>0.40617233944954129</v>
      </c>
    </row>
    <row r="701" spans="1:14" x14ac:dyDescent="0.25">
      <c r="A701" s="31" t="s">
        <v>270</v>
      </c>
      <c r="B701" s="32" t="s">
        <v>147</v>
      </c>
      <c r="C701" s="33">
        <f>C702</f>
        <v>42005000</v>
      </c>
      <c r="D701" s="33">
        <f>D702</f>
        <v>42005000</v>
      </c>
      <c r="E701" s="33">
        <f>E702</f>
        <v>42005000</v>
      </c>
      <c r="F701" s="33">
        <f>F702</f>
        <v>42005000</v>
      </c>
      <c r="G701" s="33">
        <f>G702</f>
        <v>42005000</v>
      </c>
      <c r="H701" s="33">
        <f>APR!J699</f>
        <v>15088000</v>
      </c>
      <c r="I701" s="33">
        <f t="shared" ref="I701:J701" si="326">I702</f>
        <v>4010000</v>
      </c>
      <c r="J701" s="33">
        <f t="shared" si="326"/>
        <v>0</v>
      </c>
      <c r="K701" s="59">
        <f t="shared" si="311"/>
        <v>19098000</v>
      </c>
      <c r="L701" s="54">
        <f t="shared" si="306"/>
        <v>22907000</v>
      </c>
      <c r="M701" s="55">
        <f t="shared" si="307"/>
        <v>0.45466015950482086</v>
      </c>
    </row>
    <row r="702" spans="1:14" x14ac:dyDescent="0.25">
      <c r="A702" s="31">
        <v>523121</v>
      </c>
      <c r="B702" s="32" t="s">
        <v>146</v>
      </c>
      <c r="C702" s="33">
        <f>SUM(C703:C706)</f>
        <v>42005000</v>
      </c>
      <c r="D702" s="33">
        <f>SUM(D703:D706)</f>
        <v>42005000</v>
      </c>
      <c r="E702" s="33">
        <f>SUM(E703:E706)</f>
        <v>42005000</v>
      </c>
      <c r="F702" s="33">
        <f>SUM(F703:F706)</f>
        <v>42005000</v>
      </c>
      <c r="G702" s="33">
        <f>SUM(G703:G706)</f>
        <v>42005000</v>
      </c>
      <c r="H702" s="33">
        <f>APR!J700</f>
        <v>15088000</v>
      </c>
      <c r="I702" s="33">
        <f t="shared" ref="I702:J702" si="327">SUM(I703:I706)</f>
        <v>4010000</v>
      </c>
      <c r="J702" s="33">
        <f t="shared" si="327"/>
        <v>0</v>
      </c>
      <c r="K702" s="59">
        <f t="shared" si="311"/>
        <v>19098000</v>
      </c>
      <c r="L702" s="54">
        <f t="shared" si="306"/>
        <v>22907000</v>
      </c>
      <c r="M702" s="55">
        <f t="shared" si="307"/>
        <v>0.45466015950482086</v>
      </c>
    </row>
    <row r="703" spans="1:14" s="88" customFormat="1" x14ac:dyDescent="0.25">
      <c r="A703" s="82"/>
      <c r="B703" s="83" t="s">
        <v>378</v>
      </c>
      <c r="C703" s="84">
        <v>3280000</v>
      </c>
      <c r="D703" s="84">
        <v>3280000</v>
      </c>
      <c r="E703" s="84">
        <v>3280000</v>
      </c>
      <c r="F703" s="84">
        <v>3280000</v>
      </c>
      <c r="G703" s="33">
        <v>3280000</v>
      </c>
      <c r="H703" s="89">
        <f>APR!J701</f>
        <v>3280000</v>
      </c>
      <c r="I703" s="84"/>
      <c r="J703" s="84">
        <v>0</v>
      </c>
      <c r="K703" s="85">
        <f t="shared" si="311"/>
        <v>3280000</v>
      </c>
      <c r="L703" s="90">
        <f t="shared" si="306"/>
        <v>0</v>
      </c>
      <c r="M703" s="86">
        <f t="shared" si="307"/>
        <v>1</v>
      </c>
      <c r="N703" s="87"/>
    </row>
    <row r="704" spans="1:14" x14ac:dyDescent="0.25">
      <c r="A704" s="31"/>
      <c r="B704" s="32" t="s">
        <v>423</v>
      </c>
      <c r="C704" s="33">
        <v>22050000</v>
      </c>
      <c r="D704" s="33">
        <v>22050000</v>
      </c>
      <c r="E704" s="33">
        <v>22050000</v>
      </c>
      <c r="F704" s="33">
        <v>22050000</v>
      </c>
      <c r="G704" s="33">
        <v>22050000</v>
      </c>
      <c r="H704" s="1">
        <f>APR!J702</f>
        <v>3580000</v>
      </c>
      <c r="I704" s="33">
        <v>4010000</v>
      </c>
      <c r="J704" s="33">
        <v>0</v>
      </c>
      <c r="K704" s="59">
        <f t="shared" si="311"/>
        <v>7590000</v>
      </c>
      <c r="L704" s="54">
        <f t="shared" si="306"/>
        <v>14460000</v>
      </c>
      <c r="M704" s="55">
        <f t="shared" si="307"/>
        <v>0.34421768707482991</v>
      </c>
    </row>
    <row r="705" spans="1:14" x14ac:dyDescent="0.25">
      <c r="A705" s="31"/>
      <c r="B705" s="32" t="s">
        <v>452</v>
      </c>
      <c r="C705" s="33">
        <v>4675000</v>
      </c>
      <c r="D705" s="33">
        <v>4675000</v>
      </c>
      <c r="E705" s="33">
        <v>4675000</v>
      </c>
      <c r="F705" s="33">
        <v>4675000</v>
      </c>
      <c r="G705" s="33">
        <v>4675000</v>
      </c>
      <c r="H705" s="1">
        <f>APR!J703</f>
        <v>0</v>
      </c>
      <c r="I705" s="33">
        <v>0</v>
      </c>
      <c r="J705" s="33">
        <v>0</v>
      </c>
      <c r="K705" s="59">
        <f t="shared" si="311"/>
        <v>0</v>
      </c>
      <c r="L705" s="54">
        <f t="shared" si="306"/>
        <v>4675000</v>
      </c>
      <c r="M705" s="55">
        <f t="shared" si="307"/>
        <v>0</v>
      </c>
    </row>
    <row r="706" spans="1:14" x14ac:dyDescent="0.25">
      <c r="A706" s="31"/>
      <c r="B706" s="32" t="s">
        <v>469</v>
      </c>
      <c r="C706" s="33">
        <v>12000000</v>
      </c>
      <c r="D706" s="33">
        <v>12000000</v>
      </c>
      <c r="E706" s="33">
        <v>12000000</v>
      </c>
      <c r="F706" s="33">
        <v>12000000</v>
      </c>
      <c r="G706" s="33">
        <v>12000000</v>
      </c>
      <c r="H706" s="1">
        <f>APR!J704</f>
        <v>8228000</v>
      </c>
      <c r="I706" s="33"/>
      <c r="J706" s="33">
        <v>0</v>
      </c>
      <c r="K706" s="59">
        <f t="shared" si="311"/>
        <v>8228000</v>
      </c>
      <c r="L706" s="54">
        <f t="shared" si="306"/>
        <v>3772000</v>
      </c>
      <c r="M706" s="55">
        <f t="shared" si="307"/>
        <v>0.68566666666666665</v>
      </c>
    </row>
    <row r="707" spans="1:14" x14ac:dyDescent="0.25">
      <c r="A707" s="31" t="s">
        <v>271</v>
      </c>
      <c r="B707" s="32" t="s">
        <v>148</v>
      </c>
      <c r="C707" s="33">
        <f>C708+C710+C712</f>
        <v>35359000</v>
      </c>
      <c r="D707" s="33">
        <f>D708+D710+D712</f>
        <v>35359000</v>
      </c>
      <c r="E707" s="33">
        <f>E708+E710+E712</f>
        <v>35359000</v>
      </c>
      <c r="F707" s="33">
        <f>F708+F710+F712</f>
        <v>35359000</v>
      </c>
      <c r="G707" s="33">
        <f>G708+G710+G712</f>
        <v>35359000</v>
      </c>
      <c r="H707" s="33">
        <f>APR!J705</f>
        <v>18571000</v>
      </c>
      <c r="I707" s="33">
        <f t="shared" ref="I707:J707" si="328">I708+I710+I712</f>
        <v>635000</v>
      </c>
      <c r="J707" s="33">
        <f t="shared" si="328"/>
        <v>0</v>
      </c>
      <c r="K707" s="59">
        <f t="shared" si="311"/>
        <v>19206000</v>
      </c>
      <c r="L707" s="54">
        <f t="shared" si="306"/>
        <v>16153000</v>
      </c>
      <c r="M707" s="55">
        <f t="shared" si="307"/>
        <v>0.5431714697813852</v>
      </c>
    </row>
    <row r="708" spans="1:14" x14ac:dyDescent="0.25">
      <c r="A708" s="31">
        <v>523123</v>
      </c>
      <c r="B708" s="32" t="s">
        <v>149</v>
      </c>
      <c r="C708" s="33">
        <f>C709</f>
        <v>10000000</v>
      </c>
      <c r="D708" s="33">
        <f>D709</f>
        <v>10000000</v>
      </c>
      <c r="E708" s="33">
        <f>E709</f>
        <v>10000000</v>
      </c>
      <c r="F708" s="33">
        <f>F709</f>
        <v>10000000</v>
      </c>
      <c r="G708" s="33">
        <f>G709</f>
        <v>10000000</v>
      </c>
      <c r="H708" s="33">
        <f>APR!J706</f>
        <v>3195000</v>
      </c>
      <c r="I708" s="33">
        <f t="shared" ref="I708:J708" si="329">I709</f>
        <v>0</v>
      </c>
      <c r="J708" s="33">
        <f t="shared" si="329"/>
        <v>0</v>
      </c>
      <c r="K708" s="59">
        <f t="shared" si="311"/>
        <v>3195000</v>
      </c>
      <c r="L708" s="54">
        <f t="shared" si="306"/>
        <v>6805000</v>
      </c>
      <c r="M708" s="55">
        <f t="shared" si="307"/>
        <v>0.31950000000000001</v>
      </c>
    </row>
    <row r="709" spans="1:14" x14ac:dyDescent="0.25">
      <c r="A709" s="31"/>
      <c r="B709" s="32" t="s">
        <v>379</v>
      </c>
      <c r="C709" s="33">
        <v>10000000</v>
      </c>
      <c r="D709" s="33">
        <v>10000000</v>
      </c>
      <c r="E709" s="33">
        <v>10000000</v>
      </c>
      <c r="F709" s="33">
        <v>10000000</v>
      </c>
      <c r="G709" s="33">
        <v>10000000</v>
      </c>
      <c r="H709" s="1">
        <f>APR!J707</f>
        <v>3195000</v>
      </c>
      <c r="I709" s="33"/>
      <c r="J709" s="33">
        <v>0</v>
      </c>
      <c r="K709" s="59">
        <f t="shared" si="311"/>
        <v>3195000</v>
      </c>
      <c r="L709" s="54">
        <f t="shared" si="306"/>
        <v>6805000</v>
      </c>
      <c r="M709" s="55">
        <f t="shared" si="307"/>
        <v>0.31950000000000001</v>
      </c>
    </row>
    <row r="710" spans="1:14" x14ac:dyDescent="0.25">
      <c r="A710" s="31">
        <v>523133</v>
      </c>
      <c r="B710" s="32" t="s">
        <v>150</v>
      </c>
      <c r="C710" s="33">
        <f>C711</f>
        <v>17000000</v>
      </c>
      <c r="D710" s="33">
        <f>D711</f>
        <v>17000000</v>
      </c>
      <c r="E710" s="33">
        <f>E711</f>
        <v>17000000</v>
      </c>
      <c r="F710" s="33">
        <f>F711</f>
        <v>17000000</v>
      </c>
      <c r="G710" s="33">
        <f>G711</f>
        <v>17000000</v>
      </c>
      <c r="H710" s="33">
        <f>APR!J708</f>
        <v>15376000</v>
      </c>
      <c r="I710" s="33">
        <f t="shared" ref="I710:J710" si="330">I711</f>
        <v>635000</v>
      </c>
      <c r="J710" s="33">
        <f t="shared" si="330"/>
        <v>0</v>
      </c>
      <c r="K710" s="59">
        <f t="shared" si="311"/>
        <v>16011000</v>
      </c>
      <c r="L710" s="54">
        <f t="shared" si="306"/>
        <v>989000</v>
      </c>
      <c r="M710" s="55">
        <f t="shared" si="307"/>
        <v>0.94182352941176473</v>
      </c>
    </row>
    <row r="711" spans="1:14" s="110" customFormat="1" x14ac:dyDescent="0.25">
      <c r="A711" s="102"/>
      <c r="B711" s="103" t="s">
        <v>380</v>
      </c>
      <c r="C711" s="104">
        <v>17000000</v>
      </c>
      <c r="D711" s="104">
        <v>17000000</v>
      </c>
      <c r="E711" s="104">
        <v>17000000</v>
      </c>
      <c r="F711" s="104">
        <v>17000000</v>
      </c>
      <c r="G711" s="33">
        <v>17000000</v>
      </c>
      <c r="H711" s="105">
        <f>APR!J709</f>
        <v>15376000</v>
      </c>
      <c r="I711" s="104">
        <v>635000</v>
      </c>
      <c r="J711" s="104">
        <v>0</v>
      </c>
      <c r="K711" s="106">
        <f t="shared" si="311"/>
        <v>16011000</v>
      </c>
      <c r="L711" s="107">
        <f t="shared" si="306"/>
        <v>989000</v>
      </c>
      <c r="M711" s="108">
        <f t="shared" si="307"/>
        <v>0.94182352941176473</v>
      </c>
      <c r="N711" s="109"/>
    </row>
    <row r="712" spans="1:14" x14ac:dyDescent="0.25">
      <c r="A712" s="31">
        <v>523199</v>
      </c>
      <c r="B712" s="32" t="s">
        <v>151</v>
      </c>
      <c r="C712" s="33">
        <f>SUM(C713:C714)</f>
        <v>8359000</v>
      </c>
      <c r="D712" s="33">
        <f>SUM(D713:D714)</f>
        <v>8359000</v>
      </c>
      <c r="E712" s="33">
        <f>SUM(E713:E714)</f>
        <v>8359000</v>
      </c>
      <c r="F712" s="33">
        <f>SUM(F713:F714)</f>
        <v>8359000</v>
      </c>
      <c r="G712" s="33">
        <f>SUM(G713:G714)</f>
        <v>8359000</v>
      </c>
      <c r="H712" s="33">
        <f>APR!J710</f>
        <v>0</v>
      </c>
      <c r="I712" s="33">
        <f>SUM(I713:I714)</f>
        <v>0</v>
      </c>
      <c r="J712" s="33">
        <f t="shared" ref="J712" si="331">SUM(J713:J714)</f>
        <v>0</v>
      </c>
      <c r="K712" s="59">
        <f t="shared" si="311"/>
        <v>0</v>
      </c>
      <c r="L712" s="54">
        <f t="shared" si="306"/>
        <v>8359000</v>
      </c>
      <c r="M712" s="55">
        <f t="shared" si="307"/>
        <v>0</v>
      </c>
    </row>
    <row r="713" spans="1:14" x14ac:dyDescent="0.25">
      <c r="A713" s="31"/>
      <c r="B713" s="32" t="s">
        <v>381</v>
      </c>
      <c r="C713" s="33">
        <v>6859000</v>
      </c>
      <c r="D713" s="33">
        <v>6859000</v>
      </c>
      <c r="E713" s="33">
        <v>6859000</v>
      </c>
      <c r="F713" s="33">
        <v>6859000</v>
      </c>
      <c r="G713" s="33">
        <v>6859000</v>
      </c>
      <c r="H713" s="1">
        <f>APR!J711</f>
        <v>0</v>
      </c>
      <c r="I713" s="33">
        <v>0</v>
      </c>
      <c r="J713" s="33">
        <v>0</v>
      </c>
      <c r="K713" s="59">
        <f t="shared" si="311"/>
        <v>0</v>
      </c>
      <c r="L713" s="54">
        <f t="shared" si="306"/>
        <v>6859000</v>
      </c>
      <c r="M713" s="55">
        <f t="shared" si="307"/>
        <v>0</v>
      </c>
    </row>
    <row r="714" spans="1:14" x14ac:dyDescent="0.25">
      <c r="A714" s="31"/>
      <c r="B714" s="32" t="s">
        <v>424</v>
      </c>
      <c r="C714" s="33">
        <v>1500000</v>
      </c>
      <c r="D714" s="33">
        <v>1500000</v>
      </c>
      <c r="E714" s="33">
        <v>1500000</v>
      </c>
      <c r="F714" s="33">
        <v>1500000</v>
      </c>
      <c r="G714" s="33">
        <v>1500000</v>
      </c>
      <c r="H714" s="1">
        <f>APR!J712</f>
        <v>0</v>
      </c>
      <c r="I714" s="33">
        <v>0</v>
      </c>
      <c r="J714" s="33">
        <v>0</v>
      </c>
      <c r="K714" s="59">
        <f t="shared" si="311"/>
        <v>0</v>
      </c>
      <c r="L714" s="54">
        <f t="shared" ref="L714:L746" si="332">F714-K714</f>
        <v>1500000</v>
      </c>
      <c r="M714" s="55">
        <f t="shared" ref="M714:M746" si="333">K714/F714</f>
        <v>0</v>
      </c>
    </row>
    <row r="715" spans="1:14" x14ac:dyDescent="0.25">
      <c r="A715" s="31" t="s">
        <v>272</v>
      </c>
      <c r="B715" s="32" t="s">
        <v>152</v>
      </c>
      <c r="C715" s="33">
        <f>C716</f>
        <v>76320000</v>
      </c>
      <c r="D715" s="33">
        <f>D716</f>
        <v>76320000</v>
      </c>
      <c r="E715" s="33">
        <f>E716</f>
        <v>76320000</v>
      </c>
      <c r="F715" s="33">
        <f>F716</f>
        <v>76320000</v>
      </c>
      <c r="G715" s="33">
        <f>G716</f>
        <v>76320000</v>
      </c>
      <c r="H715" s="33">
        <f>APR!J713</f>
        <v>19080000</v>
      </c>
      <c r="I715" s="33">
        <f t="shared" ref="I715:J715" si="334">I716</f>
        <v>6360000</v>
      </c>
      <c r="J715" s="33">
        <f t="shared" si="334"/>
        <v>0</v>
      </c>
      <c r="K715" s="59">
        <f t="shared" si="311"/>
        <v>25440000</v>
      </c>
      <c r="L715" s="54">
        <f t="shared" si="332"/>
        <v>50880000</v>
      </c>
      <c r="M715" s="55">
        <f t="shared" si="333"/>
        <v>0.33333333333333331</v>
      </c>
    </row>
    <row r="716" spans="1:14" x14ac:dyDescent="0.25">
      <c r="A716" s="31">
        <v>521115</v>
      </c>
      <c r="B716" s="32" t="s">
        <v>153</v>
      </c>
      <c r="C716" s="33">
        <f>SUM(C717:C720)</f>
        <v>76320000</v>
      </c>
      <c r="D716" s="33">
        <f>SUM(D717:D720)</f>
        <v>76320000</v>
      </c>
      <c r="E716" s="33">
        <f>SUM(E717:E720)</f>
        <v>76320000</v>
      </c>
      <c r="F716" s="33">
        <f>SUM(F717:F720)</f>
        <v>76320000</v>
      </c>
      <c r="G716" s="33">
        <f>SUM(G717:G720)</f>
        <v>76320000</v>
      </c>
      <c r="H716" s="33">
        <f>APR!J714</f>
        <v>19080000</v>
      </c>
      <c r="I716" s="33">
        <f t="shared" ref="I716:J716" si="335">SUM(I717:I720)</f>
        <v>6360000</v>
      </c>
      <c r="J716" s="33">
        <f t="shared" si="335"/>
        <v>0</v>
      </c>
      <c r="K716" s="59">
        <f t="shared" si="311"/>
        <v>25440000</v>
      </c>
      <c r="L716" s="54">
        <f t="shared" si="332"/>
        <v>50880000</v>
      </c>
      <c r="M716" s="55">
        <f t="shared" si="333"/>
        <v>0.33333333333333331</v>
      </c>
    </row>
    <row r="717" spans="1:14" x14ac:dyDescent="0.25">
      <c r="A717" s="31"/>
      <c r="B717" s="32" t="s">
        <v>382</v>
      </c>
      <c r="C717" s="33">
        <v>31080000</v>
      </c>
      <c r="D717" s="33">
        <v>31080000</v>
      </c>
      <c r="E717" s="33">
        <v>31080000</v>
      </c>
      <c r="F717" s="33">
        <v>31080000</v>
      </c>
      <c r="G717" s="33">
        <v>31080000</v>
      </c>
      <c r="H717" s="1">
        <f>APR!J715</f>
        <v>7770000</v>
      </c>
      <c r="I717" s="33">
        <v>2590000</v>
      </c>
      <c r="J717" s="33">
        <v>0</v>
      </c>
      <c r="K717" s="59">
        <f t="shared" si="311"/>
        <v>10360000</v>
      </c>
      <c r="L717" s="54">
        <f t="shared" si="332"/>
        <v>20720000</v>
      </c>
      <c r="M717" s="55">
        <f t="shared" si="333"/>
        <v>0.33333333333333331</v>
      </c>
    </row>
    <row r="718" spans="1:14" x14ac:dyDescent="0.25">
      <c r="A718" s="31"/>
      <c r="B718" s="32" t="s">
        <v>425</v>
      </c>
      <c r="C718" s="33">
        <v>11880000</v>
      </c>
      <c r="D718" s="33">
        <v>11880000</v>
      </c>
      <c r="E718" s="33">
        <v>11880000</v>
      </c>
      <c r="F718" s="33">
        <v>11880000</v>
      </c>
      <c r="G718" s="33">
        <v>11880000</v>
      </c>
      <c r="H718" s="1">
        <f>APR!J716</f>
        <v>2970000</v>
      </c>
      <c r="I718" s="33">
        <v>990000</v>
      </c>
      <c r="J718" s="33">
        <v>0</v>
      </c>
      <c r="K718" s="59">
        <f t="shared" si="311"/>
        <v>3960000</v>
      </c>
      <c r="L718" s="54">
        <f t="shared" si="332"/>
        <v>7920000</v>
      </c>
      <c r="M718" s="55">
        <f t="shared" si="333"/>
        <v>0.33333333333333331</v>
      </c>
    </row>
    <row r="719" spans="1:14" x14ac:dyDescent="0.25">
      <c r="A719" s="31"/>
      <c r="B719" s="32" t="s">
        <v>453</v>
      </c>
      <c r="C719" s="33">
        <v>10320000</v>
      </c>
      <c r="D719" s="33">
        <v>10320000</v>
      </c>
      <c r="E719" s="33">
        <v>10320000</v>
      </c>
      <c r="F719" s="33">
        <v>10320000</v>
      </c>
      <c r="G719" s="33">
        <v>10320000</v>
      </c>
      <c r="H719" s="1">
        <f>APR!J717</f>
        <v>2580000</v>
      </c>
      <c r="I719" s="33">
        <v>860000</v>
      </c>
      <c r="J719" s="33">
        <v>0</v>
      </c>
      <c r="K719" s="59">
        <f t="shared" si="311"/>
        <v>3440000</v>
      </c>
      <c r="L719" s="54">
        <f t="shared" si="332"/>
        <v>6880000</v>
      </c>
      <c r="M719" s="55">
        <f t="shared" si="333"/>
        <v>0.33333333333333331</v>
      </c>
    </row>
    <row r="720" spans="1:14" x14ac:dyDescent="0.25">
      <c r="A720" s="31"/>
      <c r="B720" s="32" t="s">
        <v>470</v>
      </c>
      <c r="C720" s="33">
        <v>23040000</v>
      </c>
      <c r="D720" s="33">
        <v>23040000</v>
      </c>
      <c r="E720" s="33">
        <v>23040000</v>
      </c>
      <c r="F720" s="33">
        <v>23040000</v>
      </c>
      <c r="G720" s="33">
        <v>23040000</v>
      </c>
      <c r="H720" s="1">
        <f>APR!J718</f>
        <v>5760000</v>
      </c>
      <c r="I720" s="33">
        <v>1920000</v>
      </c>
      <c r="J720" s="33">
        <v>0</v>
      </c>
      <c r="K720" s="59">
        <f t="shared" si="311"/>
        <v>7680000</v>
      </c>
      <c r="L720" s="54">
        <f t="shared" si="332"/>
        <v>15360000</v>
      </c>
      <c r="M720" s="55">
        <f t="shared" si="333"/>
        <v>0.33333333333333331</v>
      </c>
    </row>
    <row r="721" spans="1:13" x14ac:dyDescent="0.25">
      <c r="A721" s="31" t="s">
        <v>273</v>
      </c>
      <c r="B721" s="32" t="s">
        <v>274</v>
      </c>
      <c r="C721" s="33">
        <f t="shared" ref="C721:J722" si="336">C722</f>
        <v>8160000</v>
      </c>
      <c r="D721" s="33">
        <f t="shared" si="336"/>
        <v>8160000</v>
      </c>
      <c r="E721" s="33">
        <f t="shared" si="336"/>
        <v>8160000</v>
      </c>
      <c r="F721" s="33">
        <f t="shared" si="336"/>
        <v>8160000</v>
      </c>
      <c r="G721" s="33">
        <f t="shared" si="336"/>
        <v>8160000</v>
      </c>
      <c r="H721" s="33">
        <f>APR!J719</f>
        <v>2040000</v>
      </c>
      <c r="I721" s="33">
        <f t="shared" si="336"/>
        <v>680000</v>
      </c>
      <c r="J721" s="33">
        <f t="shared" si="336"/>
        <v>0</v>
      </c>
      <c r="K721" s="59">
        <f t="shared" si="311"/>
        <v>2720000</v>
      </c>
      <c r="L721" s="54">
        <f t="shared" si="332"/>
        <v>5440000</v>
      </c>
      <c r="M721" s="55">
        <f t="shared" si="333"/>
        <v>0.33333333333333331</v>
      </c>
    </row>
    <row r="722" spans="1:13" x14ac:dyDescent="0.25">
      <c r="A722" s="31">
        <v>521115</v>
      </c>
      <c r="B722" s="32" t="s">
        <v>153</v>
      </c>
      <c r="C722" s="33">
        <f t="shared" si="336"/>
        <v>8160000</v>
      </c>
      <c r="D722" s="33">
        <f t="shared" si="336"/>
        <v>8160000</v>
      </c>
      <c r="E722" s="33">
        <f t="shared" si="336"/>
        <v>8160000</v>
      </c>
      <c r="F722" s="33">
        <f t="shared" si="336"/>
        <v>8160000</v>
      </c>
      <c r="G722" s="33">
        <f t="shared" si="336"/>
        <v>8160000</v>
      </c>
      <c r="H722" s="33">
        <f>APR!J720</f>
        <v>2040000</v>
      </c>
      <c r="I722" s="33">
        <f t="shared" si="336"/>
        <v>680000</v>
      </c>
      <c r="J722" s="33">
        <f t="shared" si="336"/>
        <v>0</v>
      </c>
      <c r="K722" s="59">
        <f t="shared" si="311"/>
        <v>2720000</v>
      </c>
      <c r="L722" s="54">
        <f t="shared" si="332"/>
        <v>5440000</v>
      </c>
      <c r="M722" s="55">
        <f t="shared" si="333"/>
        <v>0.33333333333333331</v>
      </c>
    </row>
    <row r="723" spans="1:13" x14ac:dyDescent="0.25">
      <c r="A723" s="31"/>
      <c r="B723" s="32" t="s">
        <v>383</v>
      </c>
      <c r="C723" s="33">
        <v>8160000</v>
      </c>
      <c r="D723" s="33">
        <v>8160000</v>
      </c>
      <c r="E723" s="33">
        <v>8160000</v>
      </c>
      <c r="F723" s="33">
        <v>8160000</v>
      </c>
      <c r="G723" s="33">
        <v>8160000</v>
      </c>
      <c r="H723" s="1">
        <f>APR!J721</f>
        <v>2040000</v>
      </c>
      <c r="I723" s="33">
        <v>680000</v>
      </c>
      <c r="J723" s="33">
        <v>0</v>
      </c>
      <c r="K723" s="59">
        <f t="shared" si="311"/>
        <v>2720000</v>
      </c>
      <c r="L723" s="54">
        <f t="shared" si="332"/>
        <v>5440000</v>
      </c>
      <c r="M723" s="55">
        <f t="shared" si="333"/>
        <v>0.33333333333333331</v>
      </c>
    </row>
    <row r="724" spans="1:13" x14ac:dyDescent="0.25">
      <c r="A724" s="31" t="s">
        <v>275</v>
      </c>
      <c r="B724" s="32" t="s">
        <v>276</v>
      </c>
      <c r="C724" s="33">
        <f>C725</f>
        <v>7200000</v>
      </c>
      <c r="D724" s="33">
        <f>D725</f>
        <v>7200000</v>
      </c>
      <c r="E724" s="33">
        <f>E725</f>
        <v>7200000</v>
      </c>
      <c r="F724" s="33">
        <f>F725</f>
        <v>7200000</v>
      </c>
      <c r="G724" s="33">
        <f>G725</f>
        <v>7200000</v>
      </c>
      <c r="H724" s="33">
        <f>APR!J722</f>
        <v>1800000</v>
      </c>
      <c r="I724" s="33">
        <f t="shared" ref="I724:J724" si="337">I725</f>
        <v>600000</v>
      </c>
      <c r="J724" s="33">
        <f t="shared" si="337"/>
        <v>0</v>
      </c>
      <c r="K724" s="59">
        <f t="shared" ref="K724:K746" si="338">SUM(H724:J724)</f>
        <v>2400000</v>
      </c>
      <c r="L724" s="54">
        <f t="shared" si="332"/>
        <v>4800000</v>
      </c>
      <c r="M724" s="55">
        <f t="shared" si="333"/>
        <v>0.33333333333333331</v>
      </c>
    </row>
    <row r="725" spans="1:13" x14ac:dyDescent="0.25">
      <c r="A725" s="31">
        <v>521115</v>
      </c>
      <c r="B725" s="32" t="s">
        <v>153</v>
      </c>
      <c r="C725" s="33">
        <f>SUM(C726:C727)</f>
        <v>7200000</v>
      </c>
      <c r="D725" s="33">
        <f>SUM(D726:D727)</f>
        <v>7200000</v>
      </c>
      <c r="E725" s="33">
        <f>SUM(E726:E727)</f>
        <v>7200000</v>
      </c>
      <c r="F725" s="33">
        <f>SUM(F726:F727)</f>
        <v>7200000</v>
      </c>
      <c r="G725" s="33">
        <f>SUM(G726:G727)</f>
        <v>7200000</v>
      </c>
      <c r="H725" s="33">
        <f>APR!J723</f>
        <v>1800000</v>
      </c>
      <c r="I725" s="33">
        <f t="shared" ref="I725:J725" si="339">SUM(I726:I727)</f>
        <v>600000</v>
      </c>
      <c r="J725" s="33">
        <f t="shared" si="339"/>
        <v>0</v>
      </c>
      <c r="K725" s="59">
        <f t="shared" si="338"/>
        <v>2400000</v>
      </c>
      <c r="L725" s="54">
        <f t="shared" si="332"/>
        <v>4800000</v>
      </c>
      <c r="M725" s="55">
        <f t="shared" si="333"/>
        <v>0.33333333333333331</v>
      </c>
    </row>
    <row r="726" spans="1:13" x14ac:dyDescent="0.25">
      <c r="A726" s="31"/>
      <c r="B726" s="32" t="s">
        <v>384</v>
      </c>
      <c r="C726" s="33">
        <v>3600000</v>
      </c>
      <c r="D726" s="33">
        <v>3600000</v>
      </c>
      <c r="E726" s="33">
        <v>3600000</v>
      </c>
      <c r="F726" s="33">
        <v>3600000</v>
      </c>
      <c r="G726" s="33">
        <v>3600000</v>
      </c>
      <c r="H726" s="1">
        <f>APR!J724</f>
        <v>900000</v>
      </c>
      <c r="I726" s="33">
        <v>300000</v>
      </c>
      <c r="J726" s="33">
        <v>0</v>
      </c>
      <c r="K726" s="59">
        <f t="shared" si="338"/>
        <v>1200000</v>
      </c>
      <c r="L726" s="54">
        <f t="shared" si="332"/>
        <v>2400000</v>
      </c>
      <c r="M726" s="55">
        <f t="shared" si="333"/>
        <v>0.33333333333333331</v>
      </c>
    </row>
    <row r="727" spans="1:13" x14ac:dyDescent="0.25">
      <c r="A727" s="31"/>
      <c r="B727" s="32" t="s">
        <v>426</v>
      </c>
      <c r="C727" s="33">
        <v>3600000</v>
      </c>
      <c r="D727" s="33">
        <v>3600000</v>
      </c>
      <c r="E727" s="33">
        <v>3600000</v>
      </c>
      <c r="F727" s="33">
        <v>3600000</v>
      </c>
      <c r="G727" s="33">
        <v>3600000</v>
      </c>
      <c r="H727" s="1">
        <f>APR!J725</f>
        <v>900000</v>
      </c>
      <c r="I727" s="33">
        <v>300000</v>
      </c>
      <c r="J727" s="33">
        <v>0</v>
      </c>
      <c r="K727" s="59">
        <f t="shared" si="338"/>
        <v>1200000</v>
      </c>
      <c r="L727" s="54">
        <f t="shared" si="332"/>
        <v>2400000</v>
      </c>
      <c r="M727" s="55">
        <f t="shared" si="333"/>
        <v>0.33333333333333331</v>
      </c>
    </row>
    <row r="728" spans="1:13" x14ac:dyDescent="0.25">
      <c r="A728" s="31" t="s">
        <v>277</v>
      </c>
      <c r="B728" s="32" t="s">
        <v>278</v>
      </c>
      <c r="C728" s="33">
        <f>C729</f>
        <v>15000000</v>
      </c>
      <c r="D728" s="33">
        <f>D729</f>
        <v>15000000</v>
      </c>
      <c r="E728" s="33">
        <f>E729</f>
        <v>15000000</v>
      </c>
      <c r="F728" s="33">
        <f>F729</f>
        <v>15000000</v>
      </c>
      <c r="G728" s="33">
        <f>G729</f>
        <v>15000000</v>
      </c>
      <c r="H728" s="33">
        <f>APR!J726</f>
        <v>3750000</v>
      </c>
      <c r="I728" s="33">
        <f t="shared" ref="I728:J728" si="340">I729</f>
        <v>1250000</v>
      </c>
      <c r="J728" s="33">
        <f t="shared" si="340"/>
        <v>0</v>
      </c>
      <c r="K728" s="59">
        <f t="shared" si="338"/>
        <v>5000000</v>
      </c>
      <c r="L728" s="54">
        <f t="shared" si="332"/>
        <v>10000000</v>
      </c>
      <c r="M728" s="55">
        <f t="shared" si="333"/>
        <v>0.33333333333333331</v>
      </c>
    </row>
    <row r="729" spans="1:13" x14ac:dyDescent="0.25">
      <c r="A729" s="31">
        <v>521115</v>
      </c>
      <c r="B729" s="32" t="s">
        <v>153</v>
      </c>
      <c r="C729" s="33">
        <f>SUM(C730:C733)</f>
        <v>15000000</v>
      </c>
      <c r="D729" s="33">
        <f>SUM(D730:D733)</f>
        <v>15000000</v>
      </c>
      <c r="E729" s="33">
        <f>SUM(E730:E733)</f>
        <v>15000000</v>
      </c>
      <c r="F729" s="33">
        <f>SUM(F730:F733)</f>
        <v>15000000</v>
      </c>
      <c r="G729" s="33">
        <f>SUM(G730:G733)</f>
        <v>15000000</v>
      </c>
      <c r="H729" s="33">
        <f>APR!J727</f>
        <v>3750000</v>
      </c>
      <c r="I729" s="33">
        <f t="shared" ref="I729:J729" si="341">SUM(I730:I733)</f>
        <v>1250000</v>
      </c>
      <c r="J729" s="33">
        <f t="shared" si="341"/>
        <v>0</v>
      </c>
      <c r="K729" s="59">
        <f t="shared" si="338"/>
        <v>5000000</v>
      </c>
      <c r="L729" s="54">
        <f t="shared" si="332"/>
        <v>10000000</v>
      </c>
      <c r="M729" s="55">
        <f t="shared" si="333"/>
        <v>0.33333333333333331</v>
      </c>
    </row>
    <row r="730" spans="1:13" x14ac:dyDescent="0.25">
      <c r="A730" s="31"/>
      <c r="B730" s="32" t="s">
        <v>385</v>
      </c>
      <c r="C730" s="33">
        <v>3600000</v>
      </c>
      <c r="D730" s="33">
        <v>3600000</v>
      </c>
      <c r="E730" s="33">
        <v>3600000</v>
      </c>
      <c r="F730" s="33">
        <v>3600000</v>
      </c>
      <c r="G730" s="33">
        <v>3600000</v>
      </c>
      <c r="H730" s="1">
        <f>APR!J728</f>
        <v>900000</v>
      </c>
      <c r="I730" s="33">
        <v>300000</v>
      </c>
      <c r="J730" s="33">
        <v>0</v>
      </c>
      <c r="K730" s="59">
        <f t="shared" si="338"/>
        <v>1200000</v>
      </c>
      <c r="L730" s="54">
        <f t="shared" si="332"/>
        <v>2400000</v>
      </c>
      <c r="M730" s="55">
        <f t="shared" si="333"/>
        <v>0.33333333333333331</v>
      </c>
    </row>
    <row r="731" spans="1:13" x14ac:dyDescent="0.25">
      <c r="A731" s="31"/>
      <c r="B731" s="32" t="s">
        <v>427</v>
      </c>
      <c r="C731" s="33">
        <v>3000000</v>
      </c>
      <c r="D731" s="33">
        <v>3000000</v>
      </c>
      <c r="E731" s="33">
        <v>3000000</v>
      </c>
      <c r="F731" s="33">
        <v>3000000</v>
      </c>
      <c r="G731" s="33">
        <v>3000000</v>
      </c>
      <c r="H731" s="1">
        <f>APR!J729</f>
        <v>750000</v>
      </c>
      <c r="I731" s="33">
        <v>250000</v>
      </c>
      <c r="J731" s="33">
        <v>0</v>
      </c>
      <c r="K731" s="59">
        <f t="shared" si="338"/>
        <v>1000000</v>
      </c>
      <c r="L731" s="54">
        <f t="shared" si="332"/>
        <v>2000000</v>
      </c>
      <c r="M731" s="55">
        <f t="shared" si="333"/>
        <v>0.33333333333333331</v>
      </c>
    </row>
    <row r="732" spans="1:13" x14ac:dyDescent="0.25">
      <c r="A732" s="31"/>
      <c r="B732" s="32" t="s">
        <v>454</v>
      </c>
      <c r="C732" s="33">
        <v>4800000</v>
      </c>
      <c r="D732" s="33">
        <v>4800000</v>
      </c>
      <c r="E732" s="33">
        <v>4800000</v>
      </c>
      <c r="F732" s="33">
        <v>4800000</v>
      </c>
      <c r="G732" s="33">
        <v>4800000</v>
      </c>
      <c r="H732" s="1">
        <f>APR!J730</f>
        <v>1200000</v>
      </c>
      <c r="I732" s="33">
        <v>400000</v>
      </c>
      <c r="J732" s="33">
        <v>0</v>
      </c>
      <c r="K732" s="59">
        <f t="shared" si="338"/>
        <v>1600000</v>
      </c>
      <c r="L732" s="54">
        <f t="shared" si="332"/>
        <v>3200000</v>
      </c>
      <c r="M732" s="55">
        <f t="shared" si="333"/>
        <v>0.33333333333333331</v>
      </c>
    </row>
    <row r="733" spans="1:13" x14ac:dyDescent="0.25">
      <c r="A733" s="31"/>
      <c r="B733" s="32" t="s">
        <v>471</v>
      </c>
      <c r="C733" s="33">
        <v>3600000</v>
      </c>
      <c r="D733" s="33">
        <v>3600000</v>
      </c>
      <c r="E733" s="33">
        <v>3600000</v>
      </c>
      <c r="F733" s="33">
        <v>3600000</v>
      </c>
      <c r="G733" s="33">
        <v>3600000</v>
      </c>
      <c r="H733" s="1">
        <f>APR!J731</f>
        <v>900000</v>
      </c>
      <c r="I733" s="33">
        <v>300000</v>
      </c>
      <c r="J733" s="33">
        <v>0</v>
      </c>
      <c r="K733" s="59">
        <f t="shared" si="338"/>
        <v>1200000</v>
      </c>
      <c r="L733" s="54">
        <f t="shared" si="332"/>
        <v>2400000</v>
      </c>
      <c r="M733" s="55">
        <f t="shared" si="333"/>
        <v>0.33333333333333331</v>
      </c>
    </row>
    <row r="734" spans="1:13" x14ac:dyDescent="0.25">
      <c r="A734" s="31" t="s">
        <v>162</v>
      </c>
      <c r="B734" s="32" t="s">
        <v>154</v>
      </c>
      <c r="C734" s="33">
        <f t="shared" ref="C734:J735" si="342">C735</f>
        <v>29250000</v>
      </c>
      <c r="D734" s="33">
        <f t="shared" si="342"/>
        <v>29250000</v>
      </c>
      <c r="E734" s="33">
        <f t="shared" si="342"/>
        <v>29250000</v>
      </c>
      <c r="F734" s="33">
        <f t="shared" si="342"/>
        <v>29250000</v>
      </c>
      <c r="G734" s="33">
        <f t="shared" si="342"/>
        <v>29250000</v>
      </c>
      <c r="H734" s="33">
        <f>APR!J732</f>
        <v>0</v>
      </c>
      <c r="I734" s="33">
        <f t="shared" si="342"/>
        <v>0</v>
      </c>
      <c r="J734" s="33">
        <f t="shared" si="342"/>
        <v>0</v>
      </c>
      <c r="K734" s="59">
        <f t="shared" si="338"/>
        <v>0</v>
      </c>
      <c r="L734" s="54">
        <f t="shared" si="332"/>
        <v>29250000</v>
      </c>
      <c r="M734" s="55">
        <f t="shared" si="333"/>
        <v>0</v>
      </c>
    </row>
    <row r="735" spans="1:13" x14ac:dyDescent="0.25">
      <c r="A735" s="31">
        <v>521119</v>
      </c>
      <c r="B735" s="32" t="s">
        <v>12</v>
      </c>
      <c r="C735" s="33">
        <f t="shared" si="342"/>
        <v>29250000</v>
      </c>
      <c r="D735" s="33">
        <f t="shared" si="342"/>
        <v>29250000</v>
      </c>
      <c r="E735" s="33">
        <f t="shared" si="342"/>
        <v>29250000</v>
      </c>
      <c r="F735" s="33">
        <f t="shared" si="342"/>
        <v>29250000</v>
      </c>
      <c r="G735" s="33">
        <f t="shared" si="342"/>
        <v>29250000</v>
      </c>
      <c r="H735" s="33">
        <f>APR!J733</f>
        <v>0</v>
      </c>
      <c r="I735" s="33">
        <f t="shared" si="342"/>
        <v>0</v>
      </c>
      <c r="J735" s="33">
        <f t="shared" si="342"/>
        <v>0</v>
      </c>
      <c r="K735" s="59">
        <f t="shared" si="338"/>
        <v>0</v>
      </c>
      <c r="L735" s="54">
        <f t="shared" si="332"/>
        <v>29250000</v>
      </c>
      <c r="M735" s="55">
        <f t="shared" si="333"/>
        <v>0</v>
      </c>
    </row>
    <row r="736" spans="1:13" x14ac:dyDescent="0.25">
      <c r="A736" s="31"/>
      <c r="B736" s="32" t="s">
        <v>386</v>
      </c>
      <c r="C736" s="33">
        <v>29250000</v>
      </c>
      <c r="D736" s="33">
        <v>29250000</v>
      </c>
      <c r="E736" s="33">
        <v>29250000</v>
      </c>
      <c r="F736" s="33">
        <v>29250000</v>
      </c>
      <c r="G736" s="33">
        <v>29250000</v>
      </c>
      <c r="H736" s="1">
        <f>APR!J734</f>
        <v>0</v>
      </c>
      <c r="I736" s="33">
        <v>0</v>
      </c>
      <c r="J736" s="33">
        <v>0</v>
      </c>
      <c r="K736" s="59">
        <f t="shared" si="338"/>
        <v>0</v>
      </c>
      <c r="L736" s="54">
        <f t="shared" si="332"/>
        <v>29250000</v>
      </c>
      <c r="M736" s="55">
        <f t="shared" si="333"/>
        <v>0</v>
      </c>
    </row>
    <row r="737" spans="1:13" x14ac:dyDescent="0.25">
      <c r="A737" s="31" t="s">
        <v>161</v>
      </c>
      <c r="B737" s="32" t="s">
        <v>155</v>
      </c>
      <c r="C737" s="33">
        <f>C738+C740+C742</f>
        <v>265000000</v>
      </c>
      <c r="D737" s="33">
        <f>D738+D740+D742</f>
        <v>265000000</v>
      </c>
      <c r="E737" s="33">
        <f>E738+E740+E742</f>
        <v>265000000</v>
      </c>
      <c r="F737" s="33">
        <f>F738+F740+F742</f>
        <v>265000000</v>
      </c>
      <c r="G737" s="33">
        <f>G738+G740+G742</f>
        <v>265000000</v>
      </c>
      <c r="H737" s="33">
        <f>APR!J735</f>
        <v>122493414</v>
      </c>
      <c r="I737" s="33">
        <f t="shared" ref="I737:J737" si="343">I738+I740+I742</f>
        <v>15729800</v>
      </c>
      <c r="J737" s="33">
        <f t="shared" si="343"/>
        <v>0</v>
      </c>
      <c r="K737" s="59">
        <f t="shared" si="338"/>
        <v>138223214</v>
      </c>
      <c r="L737" s="54">
        <f t="shared" si="332"/>
        <v>126776786</v>
      </c>
      <c r="M737" s="55">
        <f t="shared" si="333"/>
        <v>0.5215970339622642</v>
      </c>
    </row>
    <row r="738" spans="1:13" x14ac:dyDescent="0.25">
      <c r="A738" s="31">
        <v>524111</v>
      </c>
      <c r="B738" s="32" t="s">
        <v>156</v>
      </c>
      <c r="C738" s="33">
        <f>C739</f>
        <v>250000000</v>
      </c>
      <c r="D738" s="33">
        <f>D739</f>
        <v>250000000</v>
      </c>
      <c r="E738" s="33">
        <f>E739</f>
        <v>250000000</v>
      </c>
      <c r="F738" s="33">
        <f>F739</f>
        <v>250000000</v>
      </c>
      <c r="G738" s="33">
        <f>G739</f>
        <v>250000000</v>
      </c>
      <c r="H738" s="33">
        <f>APR!J736</f>
        <v>121793414</v>
      </c>
      <c r="I738" s="33">
        <f t="shared" ref="I738:J738" si="344">I739</f>
        <v>15029800</v>
      </c>
      <c r="J738" s="33">
        <f t="shared" si="344"/>
        <v>0</v>
      </c>
      <c r="K738" s="59">
        <f t="shared" si="338"/>
        <v>136823214</v>
      </c>
      <c r="L738" s="54">
        <f t="shared" si="332"/>
        <v>113176786</v>
      </c>
      <c r="M738" s="55">
        <f t="shared" si="333"/>
        <v>0.54729285599999999</v>
      </c>
    </row>
    <row r="739" spans="1:13" x14ac:dyDescent="0.25">
      <c r="A739" s="31"/>
      <c r="B739" s="32" t="s">
        <v>387</v>
      </c>
      <c r="C739" s="33">
        <v>250000000</v>
      </c>
      <c r="D739" s="33">
        <v>250000000</v>
      </c>
      <c r="E739" s="33">
        <v>250000000</v>
      </c>
      <c r="F739" s="33">
        <v>250000000</v>
      </c>
      <c r="G739" s="33">
        <v>250000000</v>
      </c>
      <c r="H739" s="1">
        <f>APR!J737</f>
        <v>121793414</v>
      </c>
      <c r="I739" s="33">
        <f>14159800+870000</f>
        <v>15029800</v>
      </c>
      <c r="J739" s="33">
        <v>0</v>
      </c>
      <c r="K739" s="59">
        <f t="shared" si="338"/>
        <v>136823214</v>
      </c>
      <c r="L739" s="54">
        <f t="shared" si="332"/>
        <v>113176786</v>
      </c>
      <c r="M739" s="55">
        <f t="shared" si="333"/>
        <v>0.54729285599999999</v>
      </c>
    </row>
    <row r="740" spans="1:13" x14ac:dyDescent="0.25">
      <c r="A740" s="31">
        <v>524113</v>
      </c>
      <c r="B740" s="32" t="s">
        <v>38</v>
      </c>
      <c r="C740" s="33">
        <f>C741</f>
        <v>10000000</v>
      </c>
      <c r="D740" s="33">
        <f>D741</f>
        <v>10000000</v>
      </c>
      <c r="E740" s="33">
        <f>E741</f>
        <v>10000000</v>
      </c>
      <c r="F740" s="33">
        <f>F741</f>
        <v>10000000</v>
      </c>
      <c r="G740" s="33">
        <f>G741</f>
        <v>10000000</v>
      </c>
      <c r="H740" s="33">
        <f>APR!J738</f>
        <v>700000</v>
      </c>
      <c r="I740" s="33">
        <f t="shared" ref="I740:J740" si="345">I741</f>
        <v>700000</v>
      </c>
      <c r="J740" s="33">
        <f t="shared" si="345"/>
        <v>0</v>
      </c>
      <c r="K740" s="59">
        <f t="shared" si="338"/>
        <v>1400000</v>
      </c>
      <c r="L740" s="54">
        <f t="shared" si="332"/>
        <v>8600000</v>
      </c>
      <c r="M740" s="55">
        <f t="shared" si="333"/>
        <v>0.14000000000000001</v>
      </c>
    </row>
    <row r="741" spans="1:13" x14ac:dyDescent="0.25">
      <c r="A741" s="31"/>
      <c r="B741" s="32" t="s">
        <v>388</v>
      </c>
      <c r="C741" s="33">
        <v>10000000</v>
      </c>
      <c r="D741" s="33">
        <v>10000000</v>
      </c>
      <c r="E741" s="33">
        <v>10000000</v>
      </c>
      <c r="F741" s="33">
        <v>10000000</v>
      </c>
      <c r="G741" s="33">
        <v>10000000</v>
      </c>
      <c r="H741" s="1">
        <f>APR!J739</f>
        <v>700000</v>
      </c>
      <c r="I741" s="33">
        <f>300000+400000</f>
        <v>700000</v>
      </c>
      <c r="J741" s="33">
        <v>0</v>
      </c>
      <c r="K741" s="59">
        <f t="shared" si="338"/>
        <v>1400000</v>
      </c>
      <c r="L741" s="54">
        <f t="shared" si="332"/>
        <v>8600000</v>
      </c>
      <c r="M741" s="55">
        <f t="shared" si="333"/>
        <v>0.14000000000000001</v>
      </c>
    </row>
    <row r="742" spans="1:13" x14ac:dyDescent="0.25">
      <c r="A742" s="31">
        <v>524114</v>
      </c>
      <c r="B742" s="32" t="s">
        <v>103</v>
      </c>
      <c r="C742" s="33">
        <f>C743</f>
        <v>5000000</v>
      </c>
      <c r="D742" s="33">
        <f>D743</f>
        <v>5000000</v>
      </c>
      <c r="E742" s="33">
        <f>E743</f>
        <v>5000000</v>
      </c>
      <c r="F742" s="33">
        <f>F743</f>
        <v>5000000</v>
      </c>
      <c r="G742" s="33">
        <f>G743</f>
        <v>5000000</v>
      </c>
      <c r="H742" s="33">
        <f>APR!J740</f>
        <v>0</v>
      </c>
      <c r="I742" s="33">
        <f t="shared" ref="I742:J742" si="346">I743</f>
        <v>0</v>
      </c>
      <c r="J742" s="33">
        <f t="shared" si="346"/>
        <v>0</v>
      </c>
      <c r="K742" s="59">
        <f t="shared" si="338"/>
        <v>0</v>
      </c>
      <c r="L742" s="54">
        <f t="shared" si="332"/>
        <v>5000000</v>
      </c>
      <c r="M742" s="55">
        <f t="shared" si="333"/>
        <v>0</v>
      </c>
    </row>
    <row r="743" spans="1:13" x14ac:dyDescent="0.25">
      <c r="A743" s="31"/>
      <c r="B743" s="32" t="s">
        <v>389</v>
      </c>
      <c r="C743" s="33">
        <v>5000000</v>
      </c>
      <c r="D743" s="33">
        <v>5000000</v>
      </c>
      <c r="E743" s="33">
        <v>5000000</v>
      </c>
      <c r="F743" s="33">
        <v>5000000</v>
      </c>
      <c r="G743" s="33">
        <v>5000000</v>
      </c>
      <c r="H743" s="1">
        <f>APR!J741</f>
        <v>0</v>
      </c>
      <c r="I743" s="33">
        <v>0</v>
      </c>
      <c r="J743" s="33">
        <v>0</v>
      </c>
      <c r="K743" s="59">
        <f t="shared" si="338"/>
        <v>0</v>
      </c>
      <c r="L743" s="54">
        <f t="shared" si="332"/>
        <v>5000000</v>
      </c>
      <c r="M743" s="55">
        <f t="shared" si="333"/>
        <v>0</v>
      </c>
    </row>
    <row r="744" spans="1:13" x14ac:dyDescent="0.25">
      <c r="A744" s="31" t="s">
        <v>160</v>
      </c>
      <c r="B744" s="32" t="s">
        <v>157</v>
      </c>
      <c r="C744" s="33">
        <f t="shared" ref="C744:J745" si="347">C745</f>
        <v>100000000</v>
      </c>
      <c r="D744" s="33">
        <f t="shared" si="347"/>
        <v>100000000</v>
      </c>
      <c r="E744" s="33">
        <f t="shared" si="347"/>
        <v>100000000</v>
      </c>
      <c r="F744" s="33">
        <f t="shared" si="347"/>
        <v>100000000</v>
      </c>
      <c r="G744" s="33">
        <f t="shared" si="347"/>
        <v>100000000</v>
      </c>
      <c r="H744" s="33">
        <f>APR!J742</f>
        <v>44116000</v>
      </c>
      <c r="I744" s="33">
        <f t="shared" si="347"/>
        <v>0</v>
      </c>
      <c r="J744" s="33">
        <f t="shared" si="347"/>
        <v>0</v>
      </c>
      <c r="K744" s="59">
        <f t="shared" si="338"/>
        <v>44116000</v>
      </c>
      <c r="L744" s="54">
        <f t="shared" si="332"/>
        <v>55884000</v>
      </c>
      <c r="M744" s="55">
        <f t="shared" si="333"/>
        <v>0.44116</v>
      </c>
    </row>
    <row r="745" spans="1:13" x14ac:dyDescent="0.25">
      <c r="A745" s="31">
        <v>523199</v>
      </c>
      <c r="B745" s="32" t="s">
        <v>151</v>
      </c>
      <c r="C745" s="33">
        <f t="shared" si="347"/>
        <v>100000000</v>
      </c>
      <c r="D745" s="33">
        <f t="shared" si="347"/>
        <v>100000000</v>
      </c>
      <c r="E745" s="33">
        <f t="shared" si="347"/>
        <v>100000000</v>
      </c>
      <c r="F745" s="33">
        <f t="shared" si="347"/>
        <v>100000000</v>
      </c>
      <c r="G745" s="33">
        <f t="shared" si="347"/>
        <v>100000000</v>
      </c>
      <c r="H745" s="33">
        <f>APR!J743</f>
        <v>44116000</v>
      </c>
      <c r="I745" s="33">
        <f>I746</f>
        <v>0</v>
      </c>
      <c r="J745" s="33">
        <f>J746</f>
        <v>0</v>
      </c>
      <c r="K745" s="59">
        <f t="shared" si="338"/>
        <v>44116000</v>
      </c>
      <c r="L745" s="54">
        <f t="shared" si="332"/>
        <v>55884000</v>
      </c>
      <c r="M745" s="55">
        <f t="shared" si="333"/>
        <v>0.44116</v>
      </c>
    </row>
    <row r="746" spans="1:13" x14ac:dyDescent="0.25">
      <c r="A746" s="31"/>
      <c r="B746" s="9" t="s">
        <v>279</v>
      </c>
      <c r="C746" s="33">
        <v>100000000</v>
      </c>
      <c r="D746" s="33">
        <v>100000000</v>
      </c>
      <c r="E746" s="33">
        <v>100000000</v>
      </c>
      <c r="F746" s="33">
        <v>100000000</v>
      </c>
      <c r="G746" s="33">
        <v>100000000</v>
      </c>
      <c r="H746" s="1">
        <f>APR!J744</f>
        <v>44116000</v>
      </c>
      <c r="I746" s="33"/>
      <c r="J746" s="33">
        <v>0</v>
      </c>
      <c r="K746" s="59">
        <f t="shared" si="338"/>
        <v>44116000</v>
      </c>
      <c r="L746" s="54">
        <f t="shared" si="332"/>
        <v>55884000</v>
      </c>
      <c r="M746" s="55">
        <f t="shared" si="333"/>
        <v>0.44116</v>
      </c>
    </row>
    <row r="747" spans="1:13" x14ac:dyDescent="0.25">
      <c r="A747" s="63"/>
      <c r="B747" s="64"/>
      <c r="C747" s="65"/>
      <c r="D747" s="65"/>
      <c r="E747" s="65"/>
      <c r="F747" s="65"/>
      <c r="G747" s="65"/>
      <c r="H747" s="37"/>
      <c r="I747" s="65"/>
      <c r="J747" s="65"/>
      <c r="K747" s="66"/>
      <c r="L747" s="67"/>
      <c r="M747" s="68"/>
    </row>
    <row r="748" spans="1:13" x14ac:dyDescent="0.25">
      <c r="A748" s="159" t="s">
        <v>529</v>
      </c>
      <c r="B748" s="159"/>
      <c r="C748" s="50"/>
      <c r="D748" s="50"/>
      <c r="E748" s="50"/>
      <c r="F748" s="50"/>
      <c r="G748" s="50"/>
      <c r="H748" s="159" t="s">
        <v>783</v>
      </c>
      <c r="I748" s="159"/>
      <c r="J748" s="159"/>
      <c r="K748" s="159"/>
    </row>
    <row r="749" spans="1:13" x14ac:dyDescent="0.25">
      <c r="A749" s="159" t="s">
        <v>530</v>
      </c>
      <c r="B749" s="159"/>
      <c r="C749" s="50"/>
      <c r="D749" s="50"/>
      <c r="E749" s="50"/>
      <c r="F749" s="50"/>
      <c r="G749" s="50"/>
      <c r="H749" s="159" t="s">
        <v>531</v>
      </c>
      <c r="I749" s="159"/>
      <c r="J749" s="159"/>
      <c r="K749" s="159"/>
    </row>
    <row r="750" spans="1:13" ht="51.75" customHeight="1" x14ac:dyDescent="0.25">
      <c r="A750" s="160" t="s">
        <v>545</v>
      </c>
      <c r="B750" s="160"/>
      <c r="C750" s="51"/>
      <c r="D750" s="51"/>
      <c r="E750" s="51"/>
      <c r="F750" s="51"/>
      <c r="G750" s="51"/>
      <c r="H750" s="160" t="s">
        <v>532</v>
      </c>
      <c r="I750" s="160"/>
      <c r="J750" s="160"/>
      <c r="K750" s="160"/>
    </row>
    <row r="751" spans="1:13" x14ac:dyDescent="0.25">
      <c r="A751" s="159" t="s">
        <v>546</v>
      </c>
      <c r="B751" s="159"/>
      <c r="C751" s="50"/>
      <c r="D751" s="50"/>
      <c r="E751" s="50"/>
      <c r="F751" s="50"/>
      <c r="G751" s="50"/>
      <c r="H751" s="159" t="s">
        <v>533</v>
      </c>
      <c r="I751" s="159"/>
      <c r="J751" s="159"/>
      <c r="K751" s="159"/>
    </row>
    <row r="752" spans="1:13" x14ac:dyDescent="0.25">
      <c r="H752" s="37"/>
    </row>
    <row r="753" spans="1:14" ht="18.75" x14ac:dyDescent="0.3">
      <c r="A753" s="164" t="s">
        <v>515</v>
      </c>
      <c r="B753" s="164"/>
      <c r="C753" s="164"/>
      <c r="D753" s="164"/>
      <c r="E753" s="164"/>
      <c r="F753" s="164"/>
      <c r="G753" s="164"/>
      <c r="H753" s="164"/>
      <c r="I753" s="75"/>
      <c r="J753" s="75"/>
      <c r="K753" s="75"/>
    </row>
    <row r="754" spans="1:14" ht="18.75" x14ac:dyDescent="0.3">
      <c r="A754" s="165" t="s">
        <v>741</v>
      </c>
      <c r="B754" s="165"/>
      <c r="C754" s="165"/>
      <c r="D754" s="165"/>
      <c r="E754" s="165"/>
      <c r="F754" s="165"/>
      <c r="G754" s="165"/>
      <c r="H754" s="165"/>
      <c r="I754" s="76"/>
      <c r="J754" s="76"/>
      <c r="K754" s="76"/>
    </row>
    <row r="755" spans="1:14" x14ac:dyDescent="0.25">
      <c r="B755" s="3"/>
      <c r="H755" s="3"/>
    </row>
    <row r="756" spans="1:14" s="7" customFormat="1" x14ac:dyDescent="0.25">
      <c r="A756" s="36" t="s">
        <v>517</v>
      </c>
      <c r="B756" s="36" t="s">
        <v>518</v>
      </c>
      <c r="C756" s="10" t="s">
        <v>519</v>
      </c>
      <c r="D756" s="16"/>
      <c r="E756" s="40" t="s">
        <v>520</v>
      </c>
      <c r="F756" s="40" t="s">
        <v>520</v>
      </c>
      <c r="G756" s="40" t="s">
        <v>520</v>
      </c>
      <c r="H756" s="18" t="s">
        <v>521</v>
      </c>
      <c r="I756" s="41" t="s">
        <v>522</v>
      </c>
      <c r="N756" s="16"/>
    </row>
    <row r="757" spans="1:14" x14ac:dyDescent="0.25">
      <c r="A757" s="114" t="s">
        <v>742</v>
      </c>
      <c r="B757" s="115" t="s">
        <v>659</v>
      </c>
      <c r="C757" s="116">
        <v>56211903</v>
      </c>
      <c r="D757" s="117"/>
      <c r="E757" s="118">
        <v>44634</v>
      </c>
      <c r="F757" s="118">
        <v>44663</v>
      </c>
      <c r="G757" s="118">
        <v>44663</v>
      </c>
      <c r="H757" s="120" t="s">
        <v>753</v>
      </c>
      <c r="I757" s="119">
        <v>44682</v>
      </c>
    </row>
    <row r="758" spans="1:14" x14ac:dyDescent="0.25">
      <c r="A758" s="114" t="s">
        <v>743</v>
      </c>
      <c r="B758" s="115" t="s">
        <v>660</v>
      </c>
      <c r="C758" s="116">
        <v>118645550</v>
      </c>
      <c r="D758" s="117"/>
      <c r="E758" s="118">
        <v>44641</v>
      </c>
      <c r="F758" s="118">
        <v>44672</v>
      </c>
      <c r="G758" s="118">
        <v>44672</v>
      </c>
      <c r="H758" s="120" t="s">
        <v>754</v>
      </c>
      <c r="I758" s="119">
        <v>44682</v>
      </c>
    </row>
    <row r="759" spans="1:14" x14ac:dyDescent="0.25">
      <c r="A759" s="114" t="s">
        <v>744</v>
      </c>
      <c r="B759" s="115" t="s">
        <v>755</v>
      </c>
      <c r="C759" s="121">
        <v>11000000</v>
      </c>
      <c r="D759" s="117"/>
      <c r="E759" s="118">
        <v>44659</v>
      </c>
      <c r="F759" s="118">
        <v>44690</v>
      </c>
      <c r="G759" s="118">
        <v>44690</v>
      </c>
      <c r="H759" s="120" t="s">
        <v>756</v>
      </c>
      <c r="I759" s="119">
        <v>44690</v>
      </c>
    </row>
    <row r="760" spans="1:14" x14ac:dyDescent="0.25">
      <c r="A760" s="114" t="s">
        <v>748</v>
      </c>
      <c r="B760" s="122" t="s">
        <v>757</v>
      </c>
      <c r="C760" s="123">
        <v>79394283</v>
      </c>
      <c r="D760" s="117"/>
      <c r="E760" s="118">
        <v>44659</v>
      </c>
      <c r="F760" s="119">
        <v>44692</v>
      </c>
      <c r="G760" s="119">
        <v>44692</v>
      </c>
      <c r="H760" s="120" t="s">
        <v>758</v>
      </c>
      <c r="I760" s="119">
        <v>44693</v>
      </c>
    </row>
    <row r="761" spans="1:14" x14ac:dyDescent="0.25">
      <c r="A761" s="114" t="s">
        <v>749</v>
      </c>
      <c r="B761" s="115" t="s">
        <v>751</v>
      </c>
      <c r="C761" s="121">
        <v>21245000</v>
      </c>
      <c r="D761" s="117"/>
      <c r="E761" s="118">
        <v>44659</v>
      </c>
      <c r="F761" s="119">
        <v>44692</v>
      </c>
      <c r="G761" s="119">
        <v>44692</v>
      </c>
      <c r="H761" s="120" t="s">
        <v>752</v>
      </c>
      <c r="I761" s="119">
        <v>44693</v>
      </c>
    </row>
    <row r="762" spans="1:14" x14ac:dyDescent="0.25">
      <c r="A762" s="114" t="s">
        <v>750</v>
      </c>
      <c r="B762" s="122" t="s">
        <v>759</v>
      </c>
      <c r="C762" s="123">
        <v>46671715</v>
      </c>
      <c r="D762" s="117"/>
      <c r="E762" s="118">
        <v>44659</v>
      </c>
      <c r="F762" s="119">
        <v>44692</v>
      </c>
      <c r="G762" s="119">
        <v>44692</v>
      </c>
      <c r="H762" s="120" t="s">
        <v>760</v>
      </c>
      <c r="I762" s="119">
        <v>44693</v>
      </c>
    </row>
    <row r="763" spans="1:14" x14ac:dyDescent="0.25">
      <c r="A763" s="114" t="s">
        <v>761</v>
      </c>
      <c r="B763" s="124" t="s">
        <v>762</v>
      </c>
      <c r="C763" s="125">
        <v>10455000</v>
      </c>
      <c r="D763" s="117"/>
      <c r="E763" s="118">
        <v>44659</v>
      </c>
      <c r="F763" s="126">
        <v>44692</v>
      </c>
      <c r="G763" s="126">
        <v>44692</v>
      </c>
      <c r="H763" s="120" t="s">
        <v>763</v>
      </c>
      <c r="I763" s="119">
        <v>44693</v>
      </c>
    </row>
    <row r="764" spans="1:14" x14ac:dyDescent="0.25">
      <c r="A764" s="114" t="s">
        <v>764</v>
      </c>
      <c r="B764" s="115" t="s">
        <v>653</v>
      </c>
      <c r="C764" s="121">
        <v>8890000</v>
      </c>
      <c r="D764" s="117"/>
      <c r="E764" s="118">
        <v>44659</v>
      </c>
      <c r="F764" s="127">
        <v>44693</v>
      </c>
      <c r="G764" s="127">
        <v>44693</v>
      </c>
      <c r="H764" s="120" t="s">
        <v>765</v>
      </c>
      <c r="I764" s="119">
        <v>44693</v>
      </c>
    </row>
    <row r="765" spans="1:14" x14ac:dyDescent="0.25">
      <c r="A765" s="9" t="s">
        <v>766</v>
      </c>
      <c r="B765" s="38" t="s">
        <v>768</v>
      </c>
      <c r="C765" s="39">
        <v>32847677</v>
      </c>
      <c r="E765" s="42">
        <v>44659</v>
      </c>
      <c r="F765" s="42">
        <v>44700</v>
      </c>
      <c r="G765" s="42">
        <v>44700</v>
      </c>
      <c r="H765" s="77" t="s">
        <v>770</v>
      </c>
      <c r="I765" s="119">
        <v>44700</v>
      </c>
    </row>
    <row r="766" spans="1:14" x14ac:dyDescent="0.25">
      <c r="A766" s="9" t="s">
        <v>767</v>
      </c>
      <c r="B766" s="38" t="s">
        <v>769</v>
      </c>
      <c r="C766" s="39">
        <v>1500000</v>
      </c>
      <c r="E766" s="42">
        <v>44663</v>
      </c>
      <c r="F766" s="42">
        <v>44700</v>
      </c>
      <c r="G766" s="42">
        <v>44700</v>
      </c>
      <c r="H766" s="77" t="s">
        <v>771</v>
      </c>
      <c r="I766" s="119">
        <v>44700</v>
      </c>
    </row>
    <row r="767" spans="1:14" x14ac:dyDescent="0.25">
      <c r="A767" s="9" t="s">
        <v>777</v>
      </c>
      <c r="B767" s="38" t="s">
        <v>776</v>
      </c>
      <c r="C767" s="39">
        <v>8047550</v>
      </c>
      <c r="E767" s="42"/>
      <c r="F767" s="42">
        <v>44705</v>
      </c>
      <c r="G767" s="42">
        <v>44705</v>
      </c>
      <c r="H767" s="77" t="s">
        <v>779</v>
      </c>
      <c r="I767" s="119">
        <v>44706</v>
      </c>
    </row>
    <row r="768" spans="1:14" x14ac:dyDescent="0.25">
      <c r="A768" s="9" t="s">
        <v>772</v>
      </c>
      <c r="B768" s="38" t="s">
        <v>774</v>
      </c>
      <c r="C768" s="39">
        <v>47097198</v>
      </c>
      <c r="E768" s="42">
        <v>44663</v>
      </c>
      <c r="F768" s="42">
        <v>44711</v>
      </c>
      <c r="G768" s="42">
        <v>44711</v>
      </c>
      <c r="H768" s="120" t="s">
        <v>780</v>
      </c>
      <c r="I768" s="119">
        <v>44711</v>
      </c>
    </row>
    <row r="769" spans="1:14" x14ac:dyDescent="0.25">
      <c r="A769" s="9" t="s">
        <v>773</v>
      </c>
      <c r="B769" s="38" t="s">
        <v>775</v>
      </c>
      <c r="C769" s="39">
        <v>9545000</v>
      </c>
      <c r="E769" s="42">
        <v>44663</v>
      </c>
      <c r="F769" s="42">
        <v>44711</v>
      </c>
      <c r="G769" s="42">
        <v>44711</v>
      </c>
      <c r="H769" s="120" t="s">
        <v>778</v>
      </c>
      <c r="I769" s="119">
        <v>44711</v>
      </c>
    </row>
    <row r="770" spans="1:14" x14ac:dyDescent="0.25">
      <c r="A770" s="9"/>
      <c r="B770" s="38"/>
      <c r="C770" s="39"/>
      <c r="E770" s="42">
        <v>44679</v>
      </c>
      <c r="F770" s="42"/>
      <c r="G770" s="42"/>
      <c r="H770" s="120"/>
      <c r="I770" s="119"/>
    </row>
    <row r="771" spans="1:14" s="53" customFormat="1" x14ac:dyDescent="0.25">
      <c r="A771" s="9"/>
      <c r="B771" s="32"/>
      <c r="C771" s="39"/>
      <c r="D771" s="71"/>
      <c r="E771" s="74"/>
      <c r="F771" s="74"/>
      <c r="G771" s="74"/>
      <c r="H771" s="73"/>
      <c r="I771" s="3"/>
      <c r="J771" s="3"/>
      <c r="K771" s="60"/>
      <c r="M771" s="3"/>
      <c r="N771" s="17"/>
    </row>
    <row r="772" spans="1:14" s="53" customFormat="1" x14ac:dyDescent="0.25">
      <c r="A772" s="44"/>
      <c r="B772" s="44"/>
      <c r="C772" s="45"/>
      <c r="D772" s="47"/>
      <c r="E772" s="47"/>
      <c r="F772" s="47"/>
      <c r="G772" s="47"/>
      <c r="H772" s="47"/>
      <c r="I772" s="60"/>
      <c r="J772" s="3"/>
      <c r="K772" s="60"/>
      <c r="M772" s="3"/>
      <c r="N772" s="17"/>
    </row>
    <row r="773" spans="1:14" s="53" customFormat="1" x14ac:dyDescent="0.25">
      <c r="A773" s="38"/>
      <c r="B773" s="46" t="s">
        <v>525</v>
      </c>
      <c r="C773" s="39">
        <f>SUM(C757:C772)</f>
        <v>451550876</v>
      </c>
      <c r="D773" s="49"/>
      <c r="E773" s="49"/>
      <c r="F773" s="49"/>
      <c r="G773" s="49"/>
      <c r="H773" s="47"/>
      <c r="I773" s="3"/>
      <c r="J773" s="3"/>
      <c r="K773" s="60"/>
      <c r="M773" s="3"/>
      <c r="N773" s="17"/>
    </row>
    <row r="774" spans="1:14" s="53" customFormat="1" x14ac:dyDescent="0.25">
      <c r="A774" s="38"/>
      <c r="B774" s="46" t="s">
        <v>513</v>
      </c>
      <c r="C774" s="39">
        <f>H7</f>
        <v>1995352225</v>
      </c>
      <c r="D774" s="49"/>
      <c r="E774" s="49"/>
      <c r="F774" s="49"/>
      <c r="G774" s="49"/>
      <c r="H774" s="47"/>
      <c r="I774" s="3"/>
      <c r="J774" s="3"/>
      <c r="K774" s="60"/>
      <c r="M774" s="3"/>
      <c r="N774" s="17"/>
    </row>
    <row r="775" spans="1:14" s="53" customFormat="1" x14ac:dyDescent="0.25">
      <c r="A775" s="38"/>
      <c r="B775" s="46" t="s">
        <v>526</v>
      </c>
      <c r="C775" s="39">
        <f>SUM(C773:C774)</f>
        <v>2446903101</v>
      </c>
      <c r="D775" s="49"/>
      <c r="E775" s="49"/>
      <c r="F775" s="49"/>
      <c r="G775" s="49"/>
      <c r="H775" s="47"/>
      <c r="I775" s="3"/>
      <c r="J775" s="3"/>
      <c r="K775" s="60"/>
      <c r="M775" s="3"/>
      <c r="N775" s="17"/>
    </row>
    <row r="776" spans="1:14" s="53" customFormat="1" x14ac:dyDescent="0.25">
      <c r="A776" s="38"/>
      <c r="B776" s="46" t="s">
        <v>527</v>
      </c>
      <c r="C776" s="39">
        <f>K7</f>
        <v>2446903101</v>
      </c>
      <c r="D776" s="49"/>
      <c r="E776" s="49"/>
      <c r="F776" s="49"/>
      <c r="G776" s="49"/>
      <c r="H776" s="47"/>
      <c r="I776" s="3"/>
      <c r="J776" s="3"/>
      <c r="K776" s="60"/>
      <c r="M776" s="3"/>
      <c r="N776" s="17"/>
    </row>
    <row r="777" spans="1:14" s="53" customFormat="1" x14ac:dyDescent="0.25">
      <c r="A777" s="38"/>
      <c r="B777" s="46" t="s">
        <v>528</v>
      </c>
      <c r="C777" s="39">
        <f>C775-C776</f>
        <v>0</v>
      </c>
      <c r="D777" s="49"/>
      <c r="E777" s="49"/>
      <c r="F777" s="49"/>
      <c r="G777" s="49"/>
      <c r="H777" s="47"/>
      <c r="I777" s="3"/>
      <c r="J777" s="3"/>
      <c r="K777" s="60"/>
      <c r="M777" s="3"/>
      <c r="N777" s="17"/>
    </row>
    <row r="778" spans="1:14" s="53" customFormat="1" x14ac:dyDescent="0.25">
      <c r="A778" s="47"/>
      <c r="B778" s="48"/>
      <c r="C778" s="49"/>
      <c r="D778" s="49"/>
      <c r="E778" s="49"/>
      <c r="F778" s="49"/>
      <c r="G778" s="49"/>
      <c r="H778" s="3"/>
      <c r="I778" s="3"/>
      <c r="J778" s="3"/>
      <c r="K778" s="60"/>
      <c r="M778" s="3"/>
      <c r="N778" s="17"/>
    </row>
    <row r="779" spans="1:14" s="53" customFormat="1" x14ac:dyDescent="0.25">
      <c r="A779" s="3"/>
      <c r="B779" s="3"/>
      <c r="C779" s="17"/>
      <c r="D779" s="17"/>
      <c r="E779" s="17"/>
      <c r="F779" s="17"/>
      <c r="G779" s="17"/>
      <c r="H779" s="3"/>
      <c r="I779" s="3"/>
      <c r="J779" s="3"/>
      <c r="K779" s="60"/>
      <c r="M779" s="3"/>
      <c r="N779" s="17"/>
    </row>
    <row r="780" spans="1:14" s="53" customFormat="1" x14ac:dyDescent="0.25">
      <c r="A780" s="159" t="s">
        <v>529</v>
      </c>
      <c r="B780" s="159"/>
      <c r="C780" s="50"/>
      <c r="D780" s="159" t="s">
        <v>781</v>
      </c>
      <c r="E780" s="159"/>
      <c r="F780" s="159"/>
      <c r="G780" s="159"/>
      <c r="H780" s="159"/>
      <c r="I780" s="50"/>
      <c r="J780" s="3"/>
      <c r="K780" s="3"/>
      <c r="M780" s="3"/>
      <c r="N780" s="17"/>
    </row>
    <row r="781" spans="1:14" s="53" customFormat="1" x14ac:dyDescent="0.25">
      <c r="A781" s="159" t="s">
        <v>530</v>
      </c>
      <c r="B781" s="159"/>
      <c r="C781" s="50"/>
      <c r="D781" s="159" t="s">
        <v>531</v>
      </c>
      <c r="E781" s="159"/>
      <c r="F781" s="159"/>
      <c r="G781" s="159"/>
      <c r="H781" s="159"/>
      <c r="I781" s="50"/>
      <c r="J781" s="3"/>
      <c r="K781" s="3"/>
      <c r="M781" s="3"/>
      <c r="N781" s="17"/>
    </row>
    <row r="782" spans="1:14" s="53" customFormat="1" ht="66" customHeight="1" x14ac:dyDescent="0.25">
      <c r="A782" s="160" t="s">
        <v>545</v>
      </c>
      <c r="B782" s="160"/>
      <c r="C782" s="51"/>
      <c r="D782" s="160" t="s">
        <v>532</v>
      </c>
      <c r="E782" s="160"/>
      <c r="F782" s="160"/>
      <c r="G782" s="160"/>
      <c r="H782" s="160"/>
      <c r="I782" s="51"/>
      <c r="J782" s="3"/>
      <c r="K782" s="3"/>
      <c r="M782" s="3"/>
      <c r="N782" s="17"/>
    </row>
    <row r="783" spans="1:14" s="53" customFormat="1" x14ac:dyDescent="0.25">
      <c r="A783" s="159" t="s">
        <v>546</v>
      </c>
      <c r="B783" s="159"/>
      <c r="C783" s="50"/>
      <c r="D783" s="159" t="s">
        <v>533</v>
      </c>
      <c r="E783" s="159"/>
      <c r="F783" s="159"/>
      <c r="G783" s="159"/>
      <c r="H783" s="159"/>
      <c r="I783" s="50"/>
      <c r="J783" s="3"/>
      <c r="K783" s="3"/>
      <c r="M783" s="3"/>
      <c r="N783" s="17"/>
    </row>
  </sheetData>
  <autoFilter ref="A3:M746">
    <filterColumn colId="8" showButton="0"/>
  </autoFilter>
  <mergeCells count="29">
    <mergeCell ref="I3:J3"/>
    <mergeCell ref="K3:K5"/>
    <mergeCell ref="L3:L5"/>
    <mergeCell ref="M3:M5"/>
    <mergeCell ref="A748:B748"/>
    <mergeCell ref="H748:K748"/>
    <mergeCell ref="B3:B5"/>
    <mergeCell ref="C3:C5"/>
    <mergeCell ref="D3:D5"/>
    <mergeCell ref="E3:E5"/>
    <mergeCell ref="F3:F5"/>
    <mergeCell ref="H3:H5"/>
    <mergeCell ref="G3:G5"/>
    <mergeCell ref="A749:B749"/>
    <mergeCell ref="H749:K749"/>
    <mergeCell ref="A750:B750"/>
    <mergeCell ref="H750:K750"/>
    <mergeCell ref="A751:B751"/>
    <mergeCell ref="H751:K751"/>
    <mergeCell ref="A782:B782"/>
    <mergeCell ref="D782:H782"/>
    <mergeCell ref="A783:B783"/>
    <mergeCell ref="D783:H783"/>
    <mergeCell ref="A753:H753"/>
    <mergeCell ref="A754:H754"/>
    <mergeCell ref="A780:B780"/>
    <mergeCell ref="D780:H780"/>
    <mergeCell ref="A781:B781"/>
    <mergeCell ref="D781:H781"/>
  </mergeCells>
  <pageMargins left="0" right="0.78740157480314965" top="0.9055118110236221" bottom="0.15748031496062992" header="0.31496062992125984" footer="0.31496062992125984"/>
  <pageSetup paperSize="5" scale="75" orientation="landscape" horizontalDpi="4294967293" verticalDpi="4294967293" r:id="rId1"/>
  <headerFooter>
    <oddHeader xml:space="preserve">&amp;C&amp;"Times New Roman,Bold"&amp;14LAPORAN REALISASI PELAKSANAAN ANGGARAN
PER PETUNJUK OPERASIONAL KEGIATAN
TAHUN ANGGARAN : MEI 2022
</oddHeader>
  </headerFooter>
  <rowBreaks count="3" manualBreakCount="3">
    <brk id="639" max="11" man="1"/>
    <brk id="688" max="11" man="1"/>
    <brk id="73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JAN</vt:lpstr>
      <vt:lpstr>FEB</vt:lpstr>
      <vt:lpstr>MAR</vt:lpstr>
      <vt:lpstr>APR</vt:lpstr>
      <vt:lpstr>MEI</vt:lpstr>
      <vt:lpstr>APR!Print_Area</vt:lpstr>
      <vt:lpstr>FEB!Print_Area</vt:lpstr>
      <vt:lpstr>JAN!Print_Area</vt:lpstr>
      <vt:lpstr>MAR!Print_Area</vt:lpstr>
      <vt:lpstr>MEI!Print_Area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cp:lastPrinted>2022-06-02T01:56:05Z</cp:lastPrinted>
  <dcterms:created xsi:type="dcterms:W3CDTF">2016-01-14T07:50:53Z</dcterms:created>
  <dcterms:modified xsi:type="dcterms:W3CDTF">2022-06-06T02:06:53Z</dcterms:modified>
</cp:coreProperties>
</file>